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UsersNBU\004513\Desktop\на размещение\"/>
    </mc:Choice>
  </mc:AlternateContent>
  <bookViews>
    <workbookView xWindow="-105" yWindow="-105" windowWidth="23250" windowHeight="12570" tabRatio="693"/>
  </bookViews>
  <sheets>
    <sheet name="0" sheetId="54" r:id="rId1"/>
    <sheet name="1" sheetId="85" r:id="rId2"/>
  </sheets>
  <calcPr calcId="162913"/>
</workbook>
</file>

<file path=xl/calcChain.xml><?xml version="1.0" encoding="utf-8"?>
<calcChain xmlns="http://schemas.openxmlformats.org/spreadsheetml/2006/main">
  <c r="A79" i="85" l="1"/>
  <c r="B72" i="85" l="1"/>
  <c r="A80" i="85" l="1"/>
  <c r="A41" i="85" l="1"/>
  <c r="B40" i="85"/>
  <c r="B39" i="85"/>
  <c r="B38" i="85"/>
  <c r="B37" i="85"/>
  <c r="B36" i="85"/>
  <c r="A9" i="85"/>
  <c r="B8" i="85"/>
  <c r="B7" i="85"/>
  <c r="B6" i="85"/>
  <c r="B5" i="85"/>
  <c r="B4" i="85"/>
  <c r="J7" i="54" l="1"/>
  <c r="B67" i="85" l="1"/>
  <c r="B66" i="85"/>
  <c r="B65" i="85"/>
  <c r="B64" i="85"/>
  <c r="B63" i="85"/>
  <c r="B62" i="85"/>
  <c r="B61" i="85"/>
  <c r="B60" i="85"/>
  <c r="B59" i="85"/>
  <c r="B58" i="85"/>
  <c r="B57" i="85"/>
  <c r="B56" i="85"/>
  <c r="B55" i="85"/>
  <c r="B54" i="85"/>
  <c r="B53" i="85"/>
  <c r="B52" i="85"/>
  <c r="B51" i="85"/>
  <c r="B50" i="85"/>
  <c r="B49" i="85"/>
  <c r="B48" i="85"/>
  <c r="B47" i="85"/>
  <c r="B46" i="85"/>
  <c r="B45" i="85"/>
  <c r="B44" i="85"/>
  <c r="B43" i="85"/>
  <c r="B42" i="85"/>
  <c r="B41" i="85"/>
  <c r="B9" i="85"/>
  <c r="B35" i="85"/>
  <c r="B34" i="85"/>
  <c r="B33" i="85"/>
  <c r="B32" i="85"/>
  <c r="B31" i="85"/>
  <c r="B30" i="85"/>
  <c r="B29" i="85"/>
  <c r="B28" i="85"/>
  <c r="B27" i="85"/>
  <c r="B26" i="85"/>
  <c r="B25" i="85"/>
  <c r="B24" i="85"/>
  <c r="B23" i="85"/>
  <c r="B22" i="85"/>
  <c r="B21" i="85"/>
  <c r="B20" i="85"/>
  <c r="B19" i="85"/>
  <c r="B18" i="85"/>
  <c r="B17" i="85"/>
  <c r="B16" i="85"/>
  <c r="B15" i="85"/>
  <c r="B14" i="85"/>
  <c r="B13" i="85"/>
  <c r="B12" i="85"/>
  <c r="B11" i="85"/>
  <c r="B10" i="85"/>
  <c r="J8" i="54" l="1"/>
  <c r="B4" i="54" l="1"/>
  <c r="B76" i="85"/>
  <c r="B69" i="85"/>
  <c r="B3" i="85"/>
  <c r="B75" i="85" l="1"/>
  <c r="B68" i="85"/>
  <c r="A1" i="85" l="1"/>
  <c r="B74" i="85" l="1"/>
  <c r="B73" i="85"/>
  <c r="B71" i="85" l="1"/>
  <c r="B70" i="85"/>
  <c r="F7" i="54" l="1"/>
  <c r="G12" i="54"/>
  <c r="D8" i="54"/>
  <c r="G15" i="54" l="1"/>
</calcChain>
</file>

<file path=xl/sharedStrings.xml><?xml version="1.0" encoding="utf-8"?>
<sst xmlns="http://schemas.openxmlformats.org/spreadsheetml/2006/main" count="815" uniqueCount="4">
  <si>
    <t>УКР</t>
  </si>
  <si>
    <t>ENG</t>
  </si>
  <si>
    <t>…</t>
  </si>
  <si>
    <t>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</si>
</sst>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0">
    <numFmt numFmtId="164" formatCode="_-* #,##0_₴_-;\-* #,##0_₴_-;_-* &quot;-&quot;_₴_-;_-@_-"/>
    <numFmt numFmtId="165" formatCode="_-* #,##0.00_₴_-;\-* #,##0.00_₴_-;_-* &quot;-&quot;??_₴_-;_-@_-"/>
    <numFmt numFmtId="166" formatCode="_-* #,##0\ _г_р_н_._-;\-* #,##0\ _г_р_н_._-;_-* &quot;-&quot;\ _г_р_н_._-;_-@_-"/>
    <numFmt numFmtId="167" formatCode="_-* #,##0.00\ _г_р_н_._-;\-* #,##0.00\ _г_р_н_._-;_-* &quot;-&quot;??\ _г_р_н_._-;_-@_-"/>
    <numFmt numFmtId="168" formatCode="#,##0&quot;р.&quot;;[Red]\-#,##0&quot;р.&quot;"/>
    <numFmt numFmtId="169" formatCode="#,##0.00&quot;р.&quot;;\-#,##0.00&quot;р.&quot;"/>
    <numFmt numFmtId="170" formatCode="_-* #,##0_р_._-;\-* #,##0_р_._-;_-* &quot;-&quot;_р_._-;_-@_-"/>
    <numFmt numFmtId="171" formatCode="_-* #,##0.00_р_._-;\-* #,##0.00_р_._-;_-* &quot;-&quot;??_р_._-;_-@_-"/>
    <numFmt numFmtId="172" formatCode="0.0"/>
    <numFmt numFmtId="173" formatCode="&quot;$&quot;#,##0_);[Red]\(&quot;$&quot;#,##0\)"/>
    <numFmt numFmtId="174" formatCode="_(* #,##0.00_);_(* \(#,##0.00\);_(* &quot;-&quot;??_);_(@_)"/>
    <numFmt numFmtId="175" formatCode="#,##0.0"/>
    <numFmt numFmtId="176" formatCode="#."/>
    <numFmt numFmtId="177" formatCode="&quot;Ј&quot;#,##0.00;[Red]\-&quot;Ј&quot;#,##0.00"/>
    <numFmt numFmtId="178" formatCode="General_)"/>
    <numFmt numFmtId="179" formatCode="#,##0.000"/>
    <numFmt numFmtId="180" formatCode="&quot;   &quot;@"/>
    <numFmt numFmtId="181" formatCode="&quot;      &quot;@"/>
    <numFmt numFmtId="182" formatCode="&quot;         &quot;@"/>
    <numFmt numFmtId="183" formatCode="&quot;            &quot;@"/>
    <numFmt numFmtId="184" formatCode="&quot;               &quot;@"/>
    <numFmt numFmtId="185" formatCode="0.000_)"/>
    <numFmt numFmtId="186" formatCode="_(* #,##0_);_(* \(#,##0\);_(* &quot;-&quot;_);_(@_)"/>
    <numFmt numFmtId="187" formatCode="_-&quot;$&quot;* #,##0_-;\-&quot;$&quot;* #,##0_-;_-&quot;$&quot;* &quot;-&quot;_-;_-@_-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\ &quot;Kč&quot;;\-#,##0\ &quot;Kč&quot;"/>
    <numFmt numFmtId="194" formatCode="&quot;$&quot;#,##0_);\(&quot;$&quot;#,##0\)"/>
    <numFmt numFmtId="195" formatCode="_(&quot;$&quot;* #,##0_);_(&quot;$&quot;* \(#,##0\);_(&quot;$&quot;* &quot;-&quot;_);_(@_)"/>
    <numFmt numFmtId="196" formatCode="_(&quot;$&quot;* #,##0.00_);_(&quot;$&quot;* \(#,##0.00\);_(&quot;$&quot;* &quot;-&quot;??_);_(@_)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_-* #,##0\ _р_._-;\-* #,##0\ _р_._-;_-* &quot;-&quot;\ _р_._-;_-@_-"/>
    <numFmt numFmtId="205" formatCode="_-* #,##0.00\ &quot;р.&quot;_-;\-* #,##0.00\ &quot;р.&quot;_-;_-* &quot;-&quot;??\ &quot;р.&quot;_-;_-@_-"/>
    <numFmt numFmtId="206" formatCode="_-* #,##0.00\ _р_._-;\-* #,##0.00\ _р_._-;_-* &quot;-&quot;??\ _р_._-;_-@_-"/>
    <numFmt numFmtId="207" formatCode="#,##0.0_ ;[Red]\-#,##0.0\ "/>
    <numFmt numFmtId="208" formatCode="#,##0;[Red]\(#,##0\)"/>
    <numFmt numFmtId="209" formatCode="_-[$€-2]* #,##0.00_-;\-[$€-2]* #,##0.00_-;_-[$€-2]* &quot;-&quot;??_-"/>
    <numFmt numFmtId="210" formatCode="#,#00"/>
    <numFmt numFmtId="211" formatCode="###\ ##0.000"/>
    <numFmt numFmtId="212" formatCode="#,"/>
    <numFmt numFmtId="213" formatCode="0_)"/>
    <numFmt numFmtId="214" formatCode="&quot;Cr$&quot;#,##0_);[Red]\(&quot;Cr$&quot;#,##0\)"/>
    <numFmt numFmtId="215" formatCode="&quot;Cr$&quot;#,##0.00_);[Red]\(&quot;Cr$&quot;#,##0.00\)"/>
    <numFmt numFmtId="216" formatCode="\$#,"/>
    <numFmt numFmtId="217" formatCode="&quot;$&quot;#,#00"/>
    <numFmt numFmtId="218" formatCode="&quot;$&quot;#,"/>
    <numFmt numFmtId="219" formatCode="[$-418]d\-mmm\-yy;@"/>
    <numFmt numFmtId="220" formatCode="%#,#00"/>
    <numFmt numFmtId="221" formatCode="#.##000"/>
    <numFmt numFmtId="222" formatCode="dd\-mmm\-yy_)"/>
    <numFmt numFmtId="223" formatCode="#.##0,"/>
    <numFmt numFmtId="224" formatCode="#,##0.000000"/>
    <numFmt numFmtId="225" formatCode="General\ \ \ \ \ \ "/>
    <numFmt numFmtId="226" formatCode="0.0\ \ \ \ \ \ \ \ "/>
    <numFmt numFmtId="227" formatCode="mmmm\ yyyy"/>
    <numFmt numFmtId="228" formatCode="[$-409]d\-mmm\-yy;@"/>
    <numFmt numFmtId="229" formatCode="0.0;\(0.0\);\ ;\-"/>
    <numFmt numFmtId="230" formatCode="_-* #,##0.00\ _₴_-;\-* #,##0.00\ _₴_-;_-* &quot;-&quot;??\ _₴_-;_-@_-"/>
    <numFmt numFmtId="231" formatCode="_-* #,##0.00&quot;р.&quot;_-;\-* #,##0.00&quot;р.&quot;_-;_-* &quot;-&quot;??&quot;р.&quot;_-;_-@_-"/>
    <numFmt numFmtId="232" formatCode="##0"/>
    <numFmt numFmtId="233" formatCode="dd\.mm\.yyyy"/>
  </numFmts>
  <fonts count="231">
    <font>
      <sz val="1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11"/>
      <color indexed="12"/>
      <name val="Times New Roman Cyr"/>
      <charset val="204"/>
    </font>
    <font>
      <sz val="10"/>
      <name val="MS Sans Serif"/>
      <family val="2"/>
      <charset val="204"/>
    </font>
    <font>
      <sz val="1"/>
      <color indexed="16"/>
      <name val="Courier"/>
      <family val="1"/>
      <charset val="204"/>
    </font>
    <font>
      <b/>
      <sz val="1"/>
      <color indexed="16"/>
      <name val="Courier"/>
      <family val="1"/>
      <charset val="204"/>
    </font>
    <font>
      <sz val="10"/>
      <color indexed="8"/>
      <name val="Arial"/>
      <family val="2"/>
      <charset val="204"/>
    </font>
    <font>
      <sz val="10"/>
      <name val="TimesET"/>
    </font>
    <font>
      <u/>
      <sz val="11"/>
      <color indexed="36"/>
      <name val="Times New Roman Cyr"/>
      <charset val="204"/>
    </font>
    <font>
      <sz val="10"/>
      <name val="Arial Cyr"/>
      <charset val="204"/>
    </font>
    <font>
      <b/>
      <sz val="10"/>
      <name val="Arial Cyr"/>
      <charset val="204"/>
    </font>
    <font>
      <i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charset val="204"/>
    </font>
    <font>
      <sz val="10"/>
      <name val="Tms Rmn"/>
    </font>
    <font>
      <sz val="16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color indexed="55"/>
      <name val="Arial Cyr"/>
      <charset val="204"/>
    </font>
    <font>
      <b/>
      <sz val="8"/>
      <color indexed="55"/>
      <name val="Arial Cyr"/>
      <charset val="204"/>
    </font>
    <font>
      <b/>
      <sz val="10"/>
      <name val="UkrainianBaltica"/>
      <family val="1"/>
      <charset val="204"/>
    </font>
    <font>
      <sz val="10"/>
      <name val="Arial"/>
      <family val="2"/>
      <charset val="204"/>
    </font>
    <font>
      <sz val="10"/>
      <name val="Arial Cy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color indexed="10"/>
      <name val="Arial Cyr"/>
      <charset val="204"/>
    </font>
    <font>
      <sz val="11"/>
      <color indexed="8"/>
      <name val="Calibri"/>
      <family val="2"/>
    </font>
    <font>
      <sz val="12"/>
      <color indexed="9"/>
      <name val="Times New Roman"/>
      <family val="1"/>
      <charset val="204"/>
    </font>
    <font>
      <sz val="10"/>
      <name val="Helv"/>
      <charset val="204"/>
    </font>
    <font>
      <sz val="2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family val="2"/>
      <charset val="204"/>
    </font>
    <font>
      <sz val="9"/>
      <name val="Times New Roman"/>
      <family val="1"/>
    </font>
    <font>
      <sz val="10"/>
      <name val="Arial"/>
      <family val="2"/>
    </font>
    <font>
      <sz val="11"/>
      <color indexed="9"/>
      <name val="Calibri"/>
      <family val="2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8"/>
      <name val="Times New Roman"/>
      <family val="1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 CE"/>
      <charset val="238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1"/>
      <color indexed="62"/>
      <name val="Calibri"/>
      <family val="2"/>
    </font>
    <font>
      <sz val="10"/>
      <name val="CTimesRoman"/>
      <family val="2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</font>
    <font>
      <sz val="11"/>
      <name val="Tms Rmn"/>
    </font>
    <font>
      <sz val="10"/>
      <name val="Times New Roman CE"/>
      <family val="1"/>
      <charset val="238"/>
    </font>
    <font>
      <sz val="14"/>
      <name val="Times New Roman CE"/>
      <charset val="238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20"/>
      <name val="Times New Roman"/>
      <family val="1"/>
      <charset val="204"/>
    </font>
    <font>
      <sz val="10"/>
      <name val="UkrainianBaltica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b/>
      <i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2"/>
      <color indexed="10"/>
      <name val="Times New Roman"/>
      <family val="1"/>
      <charset val="204"/>
    </font>
    <font>
      <i/>
      <sz val="12"/>
      <color indexed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0"/>
      <color indexed="8"/>
      <name val="Verdana"/>
      <family val="2"/>
    </font>
    <font>
      <sz val="10"/>
      <color indexed="54"/>
      <name val="Verdana"/>
      <family val="2"/>
    </font>
    <font>
      <b/>
      <sz val="12"/>
      <name val="Arial"/>
      <family val="2"/>
      <charset val="204"/>
    </font>
    <font>
      <sz val="9"/>
      <name val="Tms Rmn"/>
    </font>
    <font>
      <sz val="10"/>
      <name val="FreeSet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2"/>
      <color indexed="12"/>
      <name val="Times New Roman"/>
      <family val="1"/>
    </font>
    <font>
      <u/>
      <sz val="10"/>
      <color indexed="12"/>
      <name val="Segoe UI"/>
      <family val="2"/>
    </font>
    <font>
      <u/>
      <sz val="10"/>
      <color indexed="36"/>
      <name val="Arial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u/>
      <sz val="10"/>
      <name val="Times New Roman"/>
      <family val="1"/>
    </font>
    <font>
      <sz val="12"/>
      <name val="Arial"/>
      <family val="2"/>
    </font>
    <font>
      <sz val="12"/>
      <name val="Tms Rmn"/>
    </font>
    <font>
      <sz val="10"/>
      <color indexed="8"/>
      <name val="Segoe UI"/>
      <family val="2"/>
    </font>
    <font>
      <sz val="10"/>
      <name val="Segoe UI"/>
      <family val="2"/>
    </font>
    <font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i/>
      <u/>
      <sz val="10"/>
      <color rgb="FFFF0000"/>
      <name val="Arial"/>
      <family val="2"/>
      <charset val="204"/>
    </font>
    <font>
      <b/>
      <i/>
      <u/>
      <sz val="11"/>
      <color rgb="FFFF0000"/>
      <name val="Times New Roman"/>
      <family val="1"/>
      <charset val="204"/>
    </font>
    <font>
      <b/>
      <i/>
      <u/>
      <sz val="11"/>
      <color rgb="FFFF0000"/>
      <name val="Arial"/>
      <family val="2"/>
      <charset val="204"/>
    </font>
    <font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26"/>
      <color rgb="FF0070C0"/>
      <name val="Times New Roman"/>
      <family val="1"/>
      <charset val="204"/>
    </font>
    <font>
      <b/>
      <sz val="14"/>
      <color rgb="FF0070C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0"/>
      <name val="Arial Cyr"/>
      <charset val="204"/>
    </font>
    <font>
      <b/>
      <sz val="24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indexed="9"/>
      <name val="Times New Roman"/>
      <family val="1"/>
      <charset val="204"/>
    </font>
    <font>
      <i/>
      <sz val="14"/>
      <color indexed="10"/>
      <name val="Times New Roman"/>
      <family val="1"/>
      <charset val="204"/>
    </font>
    <font>
      <sz val="14"/>
      <color indexed="55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i/>
      <u/>
      <sz val="12"/>
      <color rgb="FFFF0000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indexed="10"/>
      <name val="Arial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0"/>
      <name val="Mangal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sz val="10"/>
      <name val="SimSun"/>
      <family val="2"/>
      <charset val="204"/>
    </font>
    <font>
      <sz val="14"/>
      <color theme="1"/>
      <name val="Times New Roman"/>
      <family val="2"/>
      <charset val="204"/>
    </font>
    <font>
      <sz val="10"/>
      <color theme="1"/>
      <name val="Arial Cyr"/>
      <family val="2"/>
      <charset val="204"/>
    </font>
    <font>
      <sz val="11"/>
      <name val="Times New Roman Cyr"/>
      <charset val="204"/>
    </font>
    <font>
      <sz val="9"/>
      <color theme="1"/>
      <name val="Calibri"/>
      <family val="2"/>
      <charset val="204"/>
      <scheme val="minor"/>
    </font>
  </fonts>
  <fills count="8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26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/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 style="thick">
        <color rgb="FF005B2B"/>
      </top>
      <bottom/>
      <diagonal/>
    </border>
    <border>
      <left style="thick">
        <color rgb="FF005B2B"/>
      </left>
      <right style="thick">
        <color rgb="FF005B2B"/>
      </right>
      <top/>
      <bottom/>
      <diagonal/>
    </border>
    <border>
      <left style="thick">
        <color rgb="FF005B2B"/>
      </left>
      <right style="thick">
        <color rgb="FF005B2B"/>
      </right>
      <top/>
      <bottom style="thick">
        <color rgb="FF005B2B"/>
      </bottom>
      <diagonal/>
    </border>
    <border>
      <left/>
      <right style="thick">
        <color rgb="FF005B2B"/>
      </right>
      <top/>
      <bottom/>
      <diagonal/>
    </border>
    <border>
      <left/>
      <right/>
      <top/>
      <bottom style="thick">
        <color rgb="FF005B2B"/>
      </bottom>
      <diagonal/>
    </border>
    <border>
      <left/>
      <right/>
      <top style="thick">
        <color rgb="FF005B2B"/>
      </top>
      <bottom style="thick">
        <color rgb="FF005B2B"/>
      </bottom>
      <diagonal/>
    </border>
    <border>
      <left/>
      <right style="thick">
        <color rgb="FF005B2B"/>
      </right>
      <top style="thick">
        <color rgb="FF005B2B"/>
      </top>
      <bottom/>
      <diagonal/>
    </border>
    <border>
      <left/>
      <right style="thick">
        <color rgb="FF005B2B"/>
      </right>
      <top/>
      <bottom style="thick">
        <color rgb="FF005B2B"/>
      </bottom>
      <diagonal/>
    </border>
    <border>
      <left style="thin">
        <color theme="6" tint="-0.499984740745262"/>
      </left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/>
      <diagonal/>
    </border>
    <border>
      <left/>
      <right style="thin">
        <color theme="6" tint="-0.499984740745262"/>
      </right>
      <top/>
      <bottom style="thick">
        <color rgb="FF005B2B"/>
      </bottom>
      <diagonal/>
    </border>
    <border>
      <left style="medium">
        <color rgb="FF005B2B"/>
      </left>
      <right style="thin">
        <color theme="6" tint="-0.499984740745262"/>
      </right>
      <top style="thick">
        <color rgb="FF005B2B"/>
      </top>
      <bottom/>
      <diagonal/>
    </border>
    <border>
      <left style="medium">
        <color rgb="FF005B2B"/>
      </left>
      <right style="thin">
        <color theme="6" tint="-0.499984740745262"/>
      </right>
      <top/>
      <bottom/>
      <diagonal/>
    </border>
    <border>
      <left style="thick">
        <color rgb="FF005B2B"/>
      </left>
      <right/>
      <top/>
      <bottom/>
      <diagonal/>
    </border>
    <border>
      <left style="thin">
        <color theme="6" tint="-0.499984740745262"/>
      </left>
      <right/>
      <top/>
      <bottom style="thick">
        <color rgb="FF005B2B"/>
      </bottom>
      <diagonal/>
    </border>
    <border>
      <left style="thick">
        <color rgb="FF005B2B"/>
      </left>
      <right/>
      <top style="thick">
        <color rgb="FF005B2B"/>
      </top>
      <bottom/>
      <diagonal/>
    </border>
    <border>
      <left style="thick">
        <color rgb="FF005B2B"/>
      </left>
      <right/>
      <top/>
      <bottom style="thick">
        <color rgb="FF005B2B"/>
      </bottom>
      <diagonal/>
    </border>
    <border>
      <left style="thin">
        <color theme="6" tint="-0.499984740745262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ck">
        <color rgb="FF005B2B"/>
      </bottom>
      <diagonal/>
    </border>
    <border>
      <left/>
      <right/>
      <top style="thin">
        <color indexed="64"/>
      </top>
      <bottom style="thick">
        <color rgb="FF005B2B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4"/>
      </bottom>
      <diagonal/>
    </border>
  </borders>
  <cellStyleXfs count="2355">
    <xf numFmtId="0" fontId="0" fillId="0" borderId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180" fontId="56" fillId="0" borderId="0" applyFont="0" applyFill="0" applyBorder="0" applyAlignment="0" applyProtection="0"/>
    <xf numFmtId="49" fontId="26" fillId="0" borderId="0">
      <alignment horizontal="centerContinuous" vertical="top" wrapText="1"/>
    </xf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181" fontId="56" fillId="0" borderId="0" applyFont="0" applyFill="0" applyBorder="0" applyAlignment="0" applyProtection="0"/>
    <xf numFmtId="0" fontId="38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8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8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8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8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8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0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182" fontId="57" fillId="0" borderId="0" applyFont="0" applyFill="0" applyBorder="0" applyAlignment="0" applyProtection="0"/>
    <xf numFmtId="183" fontId="57" fillId="0" borderId="0" applyFont="0" applyFill="0" applyBorder="0" applyAlignment="0" applyProtection="0"/>
    <xf numFmtId="0" fontId="38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8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8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8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8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8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6" borderId="0" applyNumberFormat="0" applyBorder="0" applyAlignment="0" applyProtection="0"/>
    <xf numFmtId="0" fontId="38" fillId="9" borderId="0" applyNumberFormat="0" applyBorder="0" applyAlignment="0" applyProtection="0"/>
    <xf numFmtId="0" fontId="38" fillId="13" borderId="0" applyNumberFormat="0" applyBorder="0" applyAlignment="0" applyProtection="0"/>
    <xf numFmtId="0" fontId="38" fillId="13" borderId="0" applyNumberFormat="0" applyBorder="0" applyAlignment="0" applyProtection="0"/>
    <xf numFmtId="0" fontId="38" fillId="3" borderId="0" applyNumberFormat="0" applyBorder="0" applyAlignment="0" applyProtection="0"/>
    <xf numFmtId="0" fontId="38" fillId="6" borderId="0" applyNumberFormat="0" applyBorder="0" applyAlignment="0" applyProtection="0"/>
    <xf numFmtId="0" fontId="38" fillId="10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184" fontId="56" fillId="0" borderId="0" applyFont="0" applyFill="0" applyBorder="0" applyAlignment="0" applyProtection="0"/>
    <xf numFmtId="0" fontId="39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39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39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39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39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39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39" fillId="6" borderId="0" applyNumberFormat="0" applyBorder="0" applyAlignment="0" applyProtection="0"/>
    <xf numFmtId="0" fontId="39" fillId="18" borderId="0" applyNumberFormat="0" applyBorder="0" applyAlignment="0" applyProtection="0"/>
    <xf numFmtId="0" fontId="39" fillId="12" borderId="0" applyNumberFormat="0" applyBorder="0" applyAlignment="0" applyProtection="0"/>
    <xf numFmtId="0" fontId="39" fillId="12" borderId="0" applyNumberFormat="0" applyBorder="0" applyAlignment="0" applyProtection="0"/>
    <xf numFmtId="0" fontId="39" fillId="3" borderId="0" applyNumberFormat="0" applyBorder="0" applyAlignment="0" applyProtection="0"/>
    <xf numFmtId="0" fontId="39" fillId="3" borderId="0" applyNumberFormat="0" applyBorder="0" applyAlignment="0" applyProtection="0"/>
    <xf numFmtId="0" fontId="39" fillId="6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39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39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39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39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39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59" fillId="0" borderId="1">
      <protection hidden="1"/>
    </xf>
    <xf numFmtId="0" fontId="60" fillId="22" borderId="1" applyNumberFormat="0" applyFont="0" applyBorder="0" applyAlignment="0" applyProtection="0">
      <protection hidden="1"/>
    </xf>
    <xf numFmtId="0" fontId="61" fillId="0" borderId="1">
      <protection hidden="1"/>
    </xf>
    <xf numFmtId="0" fontId="50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42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4" fillId="0" borderId="3" applyNumberFormat="0" applyFont="0" applyFill="0" applyAlignment="0" applyProtection="0"/>
    <xf numFmtId="0" fontId="47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1" fontId="66" fillId="24" borderId="5">
      <alignment horizontal="right" vertical="center"/>
    </xf>
    <xf numFmtId="0" fontId="67" fillId="24" borderId="5">
      <alignment horizontal="right" vertical="center"/>
    </xf>
    <xf numFmtId="0" fontId="57" fillId="24" borderId="6"/>
    <xf numFmtId="0" fontId="66" fillId="25" borderId="5">
      <alignment horizontal="center" vertical="center"/>
    </xf>
    <xf numFmtId="1" fontId="66" fillId="24" borderId="5">
      <alignment horizontal="right" vertical="center"/>
    </xf>
    <xf numFmtId="0" fontId="57" fillId="24" borderId="0"/>
    <xf numFmtId="0" fontId="57" fillId="24" borderId="0"/>
    <xf numFmtId="0" fontId="68" fillId="24" borderId="5">
      <alignment horizontal="left" vertical="center"/>
    </xf>
    <xf numFmtId="0" fontId="68" fillId="24" borderId="7">
      <alignment vertical="center"/>
    </xf>
    <xf numFmtId="0" fontId="69" fillId="24" borderId="8">
      <alignment vertical="center"/>
    </xf>
    <xf numFmtId="0" fontId="68" fillId="24" borderId="5"/>
    <xf numFmtId="0" fontId="67" fillId="24" borderId="5">
      <alignment horizontal="right" vertical="center"/>
    </xf>
    <xf numFmtId="0" fontId="70" fillId="26" borderId="5">
      <alignment horizontal="left" vertical="center"/>
    </xf>
    <xf numFmtId="0" fontId="70" fillId="26" borderId="5">
      <alignment horizontal="left" vertical="center"/>
    </xf>
    <xf numFmtId="0" fontId="13" fillId="24" borderId="5">
      <alignment horizontal="left" vertical="center"/>
    </xf>
    <xf numFmtId="0" fontId="71" fillId="24" borderId="6"/>
    <xf numFmtId="0" fontId="66" fillId="25" borderId="5">
      <alignment horizontal="left" vertical="center"/>
    </xf>
    <xf numFmtId="185" fontId="72" fillId="0" borderId="0"/>
    <xf numFmtId="185" fontId="72" fillId="0" borderId="0"/>
    <xf numFmtId="185" fontId="72" fillId="0" borderId="0"/>
    <xf numFmtId="185" fontId="72" fillId="0" borderId="0"/>
    <xf numFmtId="185" fontId="72" fillId="0" borderId="0"/>
    <xf numFmtId="185" fontId="72" fillId="0" borderId="0"/>
    <xf numFmtId="185" fontId="72" fillId="0" borderId="0"/>
    <xf numFmtId="185" fontId="72" fillId="0" borderId="0"/>
    <xf numFmtId="38" fontId="7" fillId="0" borderId="0" applyFont="0" applyFill="0" applyBorder="0" applyAlignment="0" applyProtection="0"/>
    <xf numFmtId="186" fontId="73" fillId="0" borderId="0" applyFont="0" applyFill="0" applyBorder="0" applyAlignment="0" applyProtection="0"/>
    <xf numFmtId="166" fontId="13" fillId="0" borderId="0" applyFont="0" applyFill="0" applyBorder="0" applyAlignment="0" applyProtection="0"/>
    <xf numFmtId="204" fontId="118" fillId="0" borderId="0" applyFont="0" applyFill="0" applyBorder="0" applyAlignment="0" applyProtection="0"/>
    <xf numFmtId="170" fontId="13" fillId="0" borderId="0" applyFont="0" applyFill="0" applyBorder="0" applyAlignment="0" applyProtection="0"/>
    <xf numFmtId="174" fontId="57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4" fontId="32" fillId="0" borderId="0" applyFont="0" applyFill="0" applyBorder="0" applyAlignment="0" applyProtection="0"/>
    <xf numFmtId="171" fontId="73" fillId="0" borderId="0" applyFont="0" applyFill="0" applyBorder="0" applyAlignment="0" applyProtection="0"/>
    <xf numFmtId="179" fontId="74" fillId="0" borderId="0">
      <alignment horizontal="right" vertical="top"/>
    </xf>
    <xf numFmtId="206" fontId="118" fillId="0" borderId="0" applyFont="0" applyFill="0" applyBorder="0" applyAlignment="0" applyProtection="0"/>
    <xf numFmtId="3" fontId="75" fillId="0" borderId="0" applyFont="0" applyFill="0" applyBorder="0" applyAlignment="0" applyProtection="0"/>
    <xf numFmtId="0" fontId="76" fillId="0" borderId="0"/>
    <xf numFmtId="3" fontId="57" fillId="0" borderId="0" applyFill="0" applyBorder="0" applyAlignment="0" applyProtection="0"/>
    <xf numFmtId="0" fontId="77" fillId="0" borderId="0"/>
    <xf numFmtId="0" fontId="77" fillId="0" borderId="0"/>
    <xf numFmtId="173" fontId="7" fillId="0" borderId="0" applyFont="0" applyFill="0" applyBorder="0" applyAlignment="0" applyProtection="0"/>
    <xf numFmtId="205" fontId="118" fillId="0" borderId="0" applyFont="0" applyFill="0" applyBorder="0" applyAlignment="0" applyProtection="0"/>
    <xf numFmtId="187" fontId="75" fillId="0" borderId="0" applyFont="0" applyFill="0" applyBorder="0" applyAlignment="0" applyProtection="0"/>
    <xf numFmtId="176" fontId="8" fillId="0" borderId="0">
      <protection locked="0"/>
    </xf>
    <xf numFmtId="0" fontId="64" fillId="0" borderId="0" applyFont="0" applyFill="0" applyBorder="0" applyAlignment="0" applyProtection="0"/>
    <xf numFmtId="188" fontId="78" fillId="0" borderId="0" applyFont="0" applyFill="0" applyBorder="0" applyAlignment="0" applyProtection="0"/>
    <xf numFmtId="0" fontId="5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89" fontId="80" fillId="0" borderId="0" applyFont="0" applyFill="0" applyBorder="0" applyAlignment="0" applyProtection="0"/>
    <xf numFmtId="190" fontId="80" fillId="0" borderId="0" applyFont="0" applyFill="0" applyBorder="0" applyAlignment="0" applyProtection="0"/>
    <xf numFmtId="0" fontId="81" fillId="0" borderId="0">
      <protection locked="0"/>
    </xf>
    <xf numFmtId="0" fontId="81" fillId="0" borderId="0">
      <protection locked="0"/>
    </xf>
    <xf numFmtId="0" fontId="82" fillId="0" borderId="0">
      <protection locked="0"/>
    </xf>
    <xf numFmtId="0" fontId="81" fillId="0" borderId="0">
      <protection locked="0"/>
    </xf>
    <xf numFmtId="0" fontId="83" fillId="0" borderId="0"/>
    <xf numFmtId="0" fontId="81" fillId="0" borderId="0">
      <protection locked="0"/>
    </xf>
    <xf numFmtId="0" fontId="84" fillId="0" borderId="0"/>
    <xf numFmtId="0" fontId="81" fillId="0" borderId="0">
      <protection locked="0"/>
    </xf>
    <xf numFmtId="0" fontId="84" fillId="0" borderId="0"/>
    <xf numFmtId="0" fontId="82" fillId="0" borderId="0">
      <protection locked="0"/>
    </xf>
    <xf numFmtId="0" fontId="84" fillId="0" borderId="0"/>
    <xf numFmtId="3" fontId="64" fillId="0" borderId="0" applyFont="0" applyFill="0" applyBorder="0" applyAlignment="0" applyProtection="0"/>
    <xf numFmtId="3" fontId="64" fillId="0" borderId="0" applyFont="0" applyFill="0" applyBorder="0" applyAlignment="0" applyProtection="0"/>
    <xf numFmtId="176" fontId="8" fillId="0" borderId="0">
      <protection locked="0"/>
    </xf>
    <xf numFmtId="0" fontId="84" fillId="0" borderId="0"/>
    <xf numFmtId="0" fontId="85" fillId="0" borderId="0"/>
    <xf numFmtId="0" fontId="84" fillId="0" borderId="0"/>
    <xf numFmtId="0" fontId="76" fillId="0" borderId="0"/>
    <xf numFmtId="0" fontId="54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38" fontId="87" fillId="25" borderId="0" applyNumberFormat="0" applyBorder="0" applyAlignment="0" applyProtection="0"/>
    <xf numFmtId="0" fontId="43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44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45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176" fontId="9" fillId="0" borderId="0">
      <protection locked="0"/>
    </xf>
    <xf numFmtId="176" fontId="9" fillId="0" borderId="0">
      <protection locked="0"/>
    </xf>
    <xf numFmtId="0" fontId="91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/>
    <xf numFmtId="0" fontId="10" fillId="0" borderId="0"/>
    <xf numFmtId="0" fontId="13" fillId="0" borderId="0"/>
    <xf numFmtId="191" fontId="57" fillId="0" borderId="0" applyFont="0" applyFill="0" applyBorder="0" applyAlignment="0" applyProtection="0"/>
    <xf numFmtId="192" fontId="57" fillId="0" borderId="0" applyFont="0" applyFill="0" applyBorder="0" applyAlignment="0" applyProtection="0"/>
    <xf numFmtId="0" fontId="40" fillId="7" borderId="2" applyNumberFormat="0" applyAlignment="0" applyProtection="0"/>
    <xf numFmtId="10" fontId="87" fillId="24" borderId="5" applyNumberFormat="0" applyBorder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75" fontId="95" fillId="0" borderId="0"/>
    <xf numFmtId="0" fontId="84" fillId="0" borderId="12"/>
    <xf numFmtId="0" fontId="52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7" fillId="0" borderId="1">
      <alignment horizontal="left"/>
      <protection locked="0"/>
    </xf>
    <xf numFmtId="0" fontId="98" fillId="0" borderId="0" applyNumberFormat="0" applyFill="0" applyBorder="0" applyAlignment="0" applyProtection="0">
      <alignment vertical="top"/>
      <protection locked="0"/>
    </xf>
    <xf numFmtId="193" fontId="64" fillId="0" borderId="0" applyFont="0" applyFill="0" applyBorder="0" applyAlignment="0" applyProtection="0"/>
    <xf numFmtId="186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94" fontId="64" fillId="0" borderId="0" applyFont="0" applyFill="0" applyBorder="0" applyAlignment="0" applyProtection="0"/>
    <xf numFmtId="195" fontId="73" fillId="0" borderId="0" applyFont="0" applyFill="0" applyBorder="0" applyAlignment="0" applyProtection="0"/>
    <xf numFmtId="196" fontId="73" fillId="0" borderId="0" applyFont="0" applyFill="0" applyBorder="0" applyAlignment="0" applyProtection="0"/>
    <xf numFmtId="0" fontId="99" fillId="0" borderId="0"/>
    <xf numFmtId="0" fontId="49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27" fillId="0" borderId="0" applyNumberFormat="0" applyFill="0" applyBorder="0" applyAlignment="0" applyProtection="0"/>
    <xf numFmtId="0" fontId="101" fillId="0" borderId="0"/>
    <xf numFmtId="0" fontId="21" fillId="0" borderId="0"/>
    <xf numFmtId="0" fontId="21" fillId="0" borderId="0"/>
    <xf numFmtId="0" fontId="77" fillId="0" borderId="0"/>
    <xf numFmtId="0" fontId="77" fillId="0" borderId="0"/>
    <xf numFmtId="0" fontId="77" fillId="0" borderId="0"/>
    <xf numFmtId="0" fontId="7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0" fontId="57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3" fillId="0" borderId="0"/>
    <xf numFmtId="0" fontId="57" fillId="0" borderId="0"/>
    <xf numFmtId="0" fontId="56" fillId="0" borderId="0"/>
    <xf numFmtId="0" fontId="1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7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57" fillId="0" borderId="0"/>
    <xf numFmtId="197" fontId="73" fillId="0" borderId="0" applyFill="0" applyBorder="0" applyAlignment="0" applyProtection="0">
      <alignment horizontal="right"/>
    </xf>
    <xf numFmtId="0" fontId="80" fillId="0" borderId="0"/>
    <xf numFmtId="178" fontId="34" fillId="0" borderId="0"/>
    <xf numFmtId="178" fontId="21" fillId="0" borderId="0"/>
    <xf numFmtId="0" fontId="102" fillId="0" borderId="0"/>
    <xf numFmtId="0" fontId="13" fillId="10" borderId="14" applyNumberFormat="0" applyFont="0" applyAlignment="0" applyProtection="0"/>
    <xf numFmtId="0" fontId="21" fillId="10" borderId="14" applyNumberFormat="0" applyFont="0" applyAlignment="0" applyProtection="0"/>
    <xf numFmtId="0" fontId="32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49" fontId="103" fillId="0" borderId="0"/>
    <xf numFmtId="174" fontId="11" fillId="0" borderId="0" applyFont="0" applyFill="0" applyBorder="0" applyAlignment="0" applyProtection="0"/>
    <xf numFmtId="0" fontId="41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198" fontId="80" fillId="0" borderId="0" applyFont="0" applyFill="0" applyBorder="0" applyAlignment="0" applyProtection="0"/>
    <xf numFmtId="199" fontId="80" fillId="0" borderId="0" applyFont="0" applyFill="0" applyBorder="0" applyAlignment="0" applyProtection="0"/>
    <xf numFmtId="0" fontId="76" fillId="0" borderId="0"/>
    <xf numFmtId="10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200" fontId="57" fillId="0" borderId="0" applyFont="0" applyFill="0" applyBorder="0" applyAlignment="0" applyProtection="0"/>
    <xf numFmtId="201" fontId="56" fillId="0" borderId="0" applyFont="0" applyFill="0" applyBorder="0" applyAlignment="0" applyProtection="0"/>
    <xf numFmtId="202" fontId="56" fillId="0" borderId="0" applyFont="0" applyFill="0" applyBorder="0" applyAlignment="0" applyProtection="0"/>
    <xf numFmtId="2" fontId="64" fillId="0" borderId="0" applyFont="0" applyFill="0" applyBorder="0" applyAlignment="0" applyProtection="0"/>
    <xf numFmtId="203" fontId="73" fillId="0" borderId="0" applyFill="0" applyBorder="0" applyAlignment="0">
      <alignment horizontal="centerContinuous"/>
    </xf>
    <xf numFmtId="0" fontId="56" fillId="0" borderId="0"/>
    <xf numFmtId="0" fontId="105" fillId="0" borderId="1" applyNumberFormat="0" applyFill="0" applyBorder="0" applyAlignment="0" applyProtection="0">
      <protection hidden="1"/>
    </xf>
    <xf numFmtId="172" fontId="106" fillId="0" borderId="0"/>
    <xf numFmtId="0" fontId="107" fillId="0" borderId="0"/>
    <xf numFmtId="0" fontId="57" fillId="0" borderId="0" applyNumberFormat="0"/>
    <xf numFmtId="0" fontId="4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6" fillId="22" borderId="1"/>
    <xf numFmtId="176" fontId="8" fillId="0" borderId="16">
      <protection locked="0"/>
    </xf>
    <xf numFmtId="0" fontId="109" fillId="0" borderId="17" applyNumberFormat="0" applyFill="0" applyAlignment="0" applyProtection="0"/>
    <xf numFmtId="0" fontId="81" fillId="0" borderId="16">
      <protection locked="0"/>
    </xf>
    <xf numFmtId="0" fontId="99" fillId="0" borderId="0"/>
    <xf numFmtId="0" fontId="53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112" fillId="0" borderId="0" applyNumberFormat="0" applyFill="0" applyBorder="0" applyAlignment="0" applyProtection="0"/>
    <xf numFmtId="172" fontId="113" fillId="0" borderId="0">
      <alignment horizontal="right"/>
    </xf>
    <xf numFmtId="0" fontId="39" fillId="27" borderId="0" applyNumberFormat="0" applyBorder="0" applyAlignment="0" applyProtection="0"/>
    <xf numFmtId="0" fontId="39" fillId="18" borderId="0" applyNumberFormat="0" applyBorder="0" applyAlignment="0" applyProtection="0"/>
    <xf numFmtId="0" fontId="39" fillId="12" borderId="0" applyNumberFormat="0" applyBorder="0" applyAlignment="0" applyProtection="0"/>
    <xf numFmtId="0" fontId="39" fillId="28" borderId="0" applyNumberFormat="0" applyBorder="0" applyAlignment="0" applyProtection="0"/>
    <xf numFmtId="0" fontId="39" fillId="16" borderId="0" applyNumberFormat="0" applyBorder="0" applyAlignment="0" applyProtection="0"/>
    <xf numFmtId="0" fontId="39" fillId="20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8" borderId="0" applyNumberFormat="0" applyBorder="0" applyAlignment="0" applyProtection="0"/>
    <xf numFmtId="0" fontId="40" fillId="7" borderId="2" applyNumberFormat="0" applyAlignment="0" applyProtection="0"/>
    <xf numFmtId="0" fontId="40" fillId="13" borderId="2" applyNumberFormat="0" applyAlignment="0" applyProtection="0"/>
    <xf numFmtId="0" fontId="41" fillId="29" borderId="15" applyNumberFormat="0" applyAlignment="0" applyProtection="0"/>
    <xf numFmtId="0" fontId="119" fillId="29" borderId="2" applyNumberFormat="0" applyAlignment="0" applyProtection="0"/>
    <xf numFmtId="0" fontId="114" fillId="0" borderId="0" applyProtection="0"/>
    <xf numFmtId="177" fontId="28" fillId="0" borderId="0" applyFont="0" applyFill="0" applyBorder="0" applyAlignment="0" applyProtection="0"/>
    <xf numFmtId="0" fontId="54" fillId="4" borderId="0" applyNumberFormat="0" applyBorder="0" applyAlignment="0" applyProtection="0"/>
    <xf numFmtId="0" fontId="26" fillId="0" borderId="18">
      <alignment horizontal="centerContinuous" vertical="top" wrapText="1"/>
    </xf>
    <xf numFmtId="0" fontId="120" fillId="0" borderId="19" applyNumberFormat="0" applyFill="0" applyAlignment="0" applyProtection="0"/>
    <xf numFmtId="0" fontId="121" fillId="0" borderId="20" applyNumberFormat="0" applyFill="0" applyAlignment="0" applyProtection="0"/>
    <xf numFmtId="0" fontId="122" fillId="0" borderId="21" applyNumberFormat="0" applyFill="0" applyAlignment="0" applyProtection="0"/>
    <xf numFmtId="0" fontId="122" fillId="0" borderId="0" applyNumberFormat="0" applyFill="0" applyBorder="0" applyAlignment="0" applyProtection="0"/>
    <xf numFmtId="0" fontId="115" fillId="0" borderId="0" applyProtection="0"/>
    <xf numFmtId="0" fontId="116" fillId="0" borderId="0" applyProtection="0"/>
    <xf numFmtId="0" fontId="27" fillId="0" borderId="0">
      <alignment wrapText="1"/>
    </xf>
    <xf numFmtId="0" fontId="52" fillId="0" borderId="13" applyNumberFormat="0" applyFill="0" applyAlignment="0" applyProtection="0"/>
    <xf numFmtId="0" fontId="46" fillId="0" borderId="22" applyNumberFormat="0" applyFill="0" applyAlignment="0" applyProtection="0"/>
    <xf numFmtId="0" fontId="114" fillId="0" borderId="16" applyProtection="0"/>
    <xf numFmtId="0" fontId="47" fillId="23" borderId="4" applyNumberFormat="0" applyAlignment="0" applyProtection="0"/>
    <xf numFmtId="0" fontId="47" fillId="23" borderId="4" applyNumberFormat="0" applyAlignment="0" applyProtection="0"/>
    <xf numFmtId="0" fontId="48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13" borderId="0" applyNumberFormat="0" applyBorder="0" applyAlignment="0" applyProtection="0"/>
    <xf numFmtId="0" fontId="42" fillId="22" borderId="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9" fillId="0" borderId="0"/>
    <xf numFmtId="0" fontId="38" fillId="0" borderId="0"/>
    <xf numFmtId="0" fontId="27" fillId="0" borderId="0"/>
    <xf numFmtId="0" fontId="38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5" fillId="0" borderId="0"/>
    <xf numFmtId="0" fontId="19" fillId="0" borderId="0"/>
    <xf numFmtId="0" fontId="27" fillId="0" borderId="0"/>
    <xf numFmtId="0" fontId="13" fillId="0" borderId="0"/>
    <xf numFmtId="0" fontId="13" fillId="0" borderId="0"/>
    <xf numFmtId="0" fontId="38" fillId="0" borderId="0"/>
    <xf numFmtId="0" fontId="55" fillId="0" borderId="0"/>
    <xf numFmtId="0" fontId="55" fillId="0" borderId="0"/>
    <xf numFmtId="0" fontId="1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1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8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46" fillId="0" borderId="17" applyNumberFormat="0" applyFill="0" applyAlignment="0" applyProtection="0"/>
    <xf numFmtId="0" fontId="50" fillId="5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118" fillId="10" borderId="14" applyNumberFormat="0" applyFont="0" applyAlignment="0" applyProtection="0"/>
    <xf numFmtId="0" fontId="38" fillId="10" borderId="14" applyNumberFormat="0" applyFont="0" applyAlignment="0" applyProtection="0"/>
    <xf numFmtId="0" fontId="13" fillId="10" borderId="1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0" fontId="41" fillId="22" borderId="15" applyNumberFormat="0" applyAlignment="0" applyProtection="0"/>
    <xf numFmtId="0" fontId="53" fillId="0" borderId="23" applyNumberFormat="0" applyFill="0" applyAlignment="0" applyProtection="0"/>
    <xf numFmtId="0" fontId="49" fillId="13" borderId="0" applyNumberFormat="0" applyBorder="0" applyAlignment="0" applyProtection="0"/>
    <xf numFmtId="0" fontId="34" fillId="0" borderId="0"/>
    <xf numFmtId="0" fontId="114" fillId="0" borderId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2" fontId="114" fillId="0" borderId="0" applyProtection="0"/>
    <xf numFmtId="167" fontId="38" fillId="0" borderId="0" applyFont="0" applyFill="0" applyBorder="0" applyAlignment="0" applyProtection="0"/>
    <xf numFmtId="40" fontId="7" fillId="0" borderId="0" applyFont="0" applyFill="0" applyBorder="0" applyAlignment="0" applyProtection="0"/>
    <xf numFmtId="0" fontId="54" fillId="6" borderId="0" applyNumberFormat="0" applyBorder="0" applyAlignment="0" applyProtection="0"/>
    <xf numFmtId="49" fontId="26" fillId="0" borderId="5">
      <alignment horizontal="center" vertical="center" wrapText="1"/>
    </xf>
    <xf numFmtId="171" fontId="13" fillId="0" borderId="0" applyFont="0" applyFill="0" applyBorder="0" applyAlignment="0" applyProtection="0"/>
    <xf numFmtId="0" fontId="13" fillId="0" borderId="0"/>
    <xf numFmtId="0" fontId="4" fillId="0" borderId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57" fillId="0" borderId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2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7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182" fontId="56" fillId="0" borderId="0" applyFont="0" applyFill="0" applyBorder="0" applyAlignment="0" applyProtection="0"/>
    <xf numFmtId="182" fontId="73" fillId="0" borderId="0" applyFont="0" applyFill="0" applyBorder="0" applyAlignment="0" applyProtection="0"/>
    <xf numFmtId="183" fontId="56" fillId="0" borderId="0" applyFont="0" applyFill="0" applyBorder="0" applyAlignment="0" applyProtection="0"/>
    <xf numFmtId="183" fontId="73" fillId="0" borderId="0" applyFont="0" applyFill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9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11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8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2" fillId="12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2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9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21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0" fontId="62" fillId="3" borderId="0" applyNumberFormat="0" applyBorder="0" applyAlignment="0" applyProtection="0"/>
    <xf numFmtId="2" fontId="81" fillId="0" borderId="0">
      <protection locked="0"/>
    </xf>
    <xf numFmtId="2" fontId="82" fillId="0" borderId="0">
      <protection locked="0"/>
    </xf>
    <xf numFmtId="0" fontId="81" fillId="0" borderId="0">
      <protection locked="0"/>
    </xf>
    <xf numFmtId="0" fontId="81" fillId="0" borderId="0">
      <protection locked="0"/>
    </xf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3" fillId="22" borderId="2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0" fontId="65" fillId="23" borderId="4" applyNumberFormat="0" applyAlignment="0" applyProtection="0"/>
    <xf numFmtId="208" fontId="57" fillId="0" borderId="0"/>
    <xf numFmtId="0" fontId="131" fillId="24" borderId="5">
      <alignment horizontal="right" vertical="center"/>
    </xf>
    <xf numFmtId="0" fontId="67" fillId="24" borderId="5">
      <alignment horizontal="right" vertical="center"/>
    </xf>
    <xf numFmtId="0" fontId="57" fillId="24" borderId="6"/>
    <xf numFmtId="0" fontId="66" fillId="32" borderId="5">
      <alignment horizontal="center" vertical="center"/>
    </xf>
    <xf numFmtId="0" fontId="131" fillId="24" borderId="5">
      <alignment horizontal="right" vertical="center"/>
    </xf>
    <xf numFmtId="0" fontId="68" fillId="24" borderId="5">
      <alignment horizontal="left" vertical="center"/>
    </xf>
    <xf numFmtId="0" fontId="68" fillId="24" borderId="7">
      <alignment vertical="center"/>
    </xf>
    <xf numFmtId="0" fontId="69" fillId="24" borderId="8">
      <alignment vertical="center"/>
    </xf>
    <xf numFmtId="0" fontId="68" fillId="24" borderId="5"/>
    <xf numFmtId="0" fontId="67" fillId="24" borderId="5">
      <alignment horizontal="right" vertical="center"/>
    </xf>
    <xf numFmtId="0" fontId="70" fillId="26" borderId="5">
      <alignment horizontal="left" vertical="center"/>
    </xf>
    <xf numFmtId="0" fontId="70" fillId="26" borderId="5">
      <alignment horizontal="left" vertical="center"/>
    </xf>
    <xf numFmtId="0" fontId="132" fillId="24" borderId="5">
      <alignment horizontal="left" vertical="center"/>
    </xf>
    <xf numFmtId="0" fontId="71" fillId="24" borderId="6"/>
    <xf numFmtId="0" fontId="66" fillId="25" borderId="5">
      <alignment horizontal="left" vertical="center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49" fontId="133" fillId="0" borderId="5">
      <alignment horizontal="center" vertical="center"/>
      <protection locked="0"/>
    </xf>
    <xf numFmtId="174" fontId="32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3" fontId="57" fillId="0" borderId="0" applyFont="0" applyFill="0" applyBorder="0" applyAlignment="0" applyProtection="0"/>
    <xf numFmtId="194" fontId="57" fillId="0" borderId="0" applyFont="0" applyFill="0" applyBorder="0" applyAlignment="0" applyProtection="0"/>
    <xf numFmtId="2" fontId="81" fillId="0" borderId="0">
      <protection locked="0"/>
    </xf>
    <xf numFmtId="0" fontId="57" fillId="0" borderId="0" applyFont="0" applyFill="0" applyBorder="0" applyAlignment="0" applyProtection="0"/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49" fontId="27" fillId="0" borderId="5">
      <alignment horizontal="left" vertical="center"/>
      <protection locked="0"/>
    </xf>
    <xf numFmtId="172" fontId="134" fillId="0" borderId="0"/>
    <xf numFmtId="209" fontId="57" fillId="0" borderId="0" applyFont="0" applyFill="0" applyBorder="0" applyAlignment="0" applyProtection="0"/>
    <xf numFmtId="178" fontId="85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175" fontId="57" fillId="0" borderId="0" applyFont="0" applyFill="0" applyBorder="0" applyAlignment="0" applyProtection="0"/>
    <xf numFmtId="0" fontId="83" fillId="0" borderId="0"/>
    <xf numFmtId="175" fontId="57" fillId="0" borderId="0" applyFont="0" applyFill="0" applyBorder="0" applyAlignment="0" applyProtection="0"/>
    <xf numFmtId="0" fontId="84" fillId="0" borderId="0"/>
    <xf numFmtId="175" fontId="57" fillId="0" borderId="0" applyFont="0" applyFill="0" applyBorder="0" applyAlignment="0" applyProtection="0"/>
    <xf numFmtId="0" fontId="84" fillId="0" borderId="0"/>
    <xf numFmtId="175" fontId="57" fillId="0" borderId="0" applyFont="0" applyFill="0" applyBorder="0" applyAlignment="0" applyProtection="0"/>
    <xf numFmtId="0" fontId="84" fillId="0" borderId="0"/>
    <xf numFmtId="175" fontId="57" fillId="0" borderId="0" applyFont="0" applyFill="0" applyBorder="0" applyAlignment="0" applyProtection="0"/>
    <xf numFmtId="0" fontId="80" fillId="0" borderId="0"/>
    <xf numFmtId="0" fontId="81" fillId="0" borderId="0">
      <protection locked="0"/>
    </xf>
    <xf numFmtId="210" fontId="81" fillId="0" borderId="0">
      <protection locked="0"/>
    </xf>
    <xf numFmtId="2" fontId="57" fillId="0" borderId="0" applyFont="0" applyFill="0" applyBorder="0" applyAlignment="0" applyProtection="0"/>
    <xf numFmtId="0" fontId="84" fillId="0" borderId="0"/>
    <xf numFmtId="0" fontId="85" fillId="0" borderId="0"/>
    <xf numFmtId="0" fontId="84" fillId="0" borderId="0"/>
    <xf numFmtId="210" fontId="81" fillId="0" borderId="0">
      <protection locked="0"/>
    </xf>
    <xf numFmtId="211" fontId="135" fillId="0" borderId="0" applyAlignment="0">
      <alignment wrapText="1"/>
    </xf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6" fillId="4" borderId="0" applyNumberFormat="0" applyBorder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8" fillId="0" borderId="9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89" fillId="0" borderId="10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11" applyNumberFormat="0" applyFill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212" fontId="136" fillId="0" borderId="0">
      <protection locked="0"/>
    </xf>
    <xf numFmtId="212" fontId="136" fillId="0" borderId="0">
      <protection locked="0"/>
    </xf>
    <xf numFmtId="0" fontId="137" fillId="0" borderId="0" applyNumberFormat="0" applyFill="0" applyBorder="0" applyAlignment="0" applyProtection="0">
      <alignment vertical="top"/>
      <protection locked="0"/>
    </xf>
    <xf numFmtId="0" fontId="138" fillId="0" borderId="0" applyNumberFormat="0" applyFill="0" applyBorder="0" applyAlignment="0" applyProtection="0">
      <alignment vertical="top"/>
      <protection locked="0"/>
    </xf>
    <xf numFmtId="0" fontId="139" fillId="0" borderId="0" applyNumberFormat="0" applyFill="0" applyBorder="0" applyAlignment="0" applyProtection="0">
      <alignment vertical="top"/>
      <protection locked="0"/>
    </xf>
    <xf numFmtId="0" fontId="140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2" fillId="0" borderId="0" applyNumberFormat="0" applyFill="0" applyBorder="0" applyAlignment="0" applyProtection="0">
      <alignment vertical="top"/>
      <protection locked="0"/>
    </xf>
    <xf numFmtId="0" fontId="93" fillId="0" borderId="0" applyNumberFormat="0" applyFill="0" applyBorder="0" applyAlignment="0" applyProtection="0">
      <alignment vertical="top"/>
      <protection locked="0"/>
    </xf>
    <xf numFmtId="0" fontId="141" fillId="0" borderId="0" applyNumberFormat="0" applyFill="0" applyBorder="0" applyAlignment="0" applyProtection="0">
      <alignment vertical="top"/>
      <protection locked="0"/>
    </xf>
    <xf numFmtId="0" fontId="142" fillId="0" borderId="0" applyNumberFormat="0" applyFill="0" applyBorder="0" applyAlignment="0" applyProtection="0">
      <alignment vertical="top"/>
      <protection locked="0"/>
    </xf>
    <xf numFmtId="175" fontId="56" fillId="0" borderId="0" applyFont="0" applyFill="0" applyBorder="0" applyAlignment="0" applyProtection="0"/>
    <xf numFmtId="175" fontId="73" fillId="0" borderId="0" applyFont="0" applyFill="0" applyBorder="0" applyAlignment="0" applyProtection="0"/>
    <xf numFmtId="3" fontId="56" fillId="0" borderId="0" applyFont="0" applyFill="0" applyBorder="0" applyAlignment="0" applyProtection="0"/>
    <xf numFmtId="3" fontId="73" fillId="0" borderId="0" applyFont="0" applyFill="0" applyBorder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94" fillId="7" borderId="2" applyNumberFormat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15" fontId="57" fillId="0" borderId="0"/>
    <xf numFmtId="0" fontId="84" fillId="0" borderId="12"/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27" fillId="0" borderId="0" applyNumberFormat="0" applyFont="0" applyAlignment="0">
      <alignment vertical="top" wrapText="1"/>
      <protection locked="0"/>
    </xf>
    <xf numFmtId="49" fontId="143" fillId="24" borderId="30">
      <alignment horizontal="left" vertical="center"/>
      <protection locked="0"/>
    </xf>
    <xf numFmtId="49" fontId="143" fillId="24" borderId="30">
      <alignment horizontal="left" vertical="center"/>
    </xf>
    <xf numFmtId="4" fontId="143" fillId="24" borderId="30">
      <alignment horizontal="right" vertical="center"/>
      <protection locked="0"/>
    </xf>
    <xf numFmtId="4" fontId="143" fillId="24" borderId="30">
      <alignment horizontal="right" vertical="center"/>
    </xf>
    <xf numFmtId="4" fontId="144" fillId="24" borderId="30">
      <alignment horizontal="right" vertical="center"/>
      <protection locked="0"/>
    </xf>
    <xf numFmtId="49" fontId="145" fillId="24" borderId="5">
      <alignment horizontal="left" vertical="center"/>
      <protection locked="0"/>
    </xf>
    <xf numFmtId="49" fontId="145" fillId="24" borderId="5">
      <alignment horizontal="left" vertical="center"/>
    </xf>
    <xf numFmtId="49" fontId="146" fillId="24" borderId="5">
      <alignment horizontal="left" vertical="center"/>
      <protection locked="0"/>
    </xf>
    <xf numFmtId="49" fontId="146" fillId="24" borderId="5">
      <alignment horizontal="left" vertical="center"/>
    </xf>
    <xf numFmtId="4" fontId="145" fillId="24" borderId="5">
      <alignment horizontal="right" vertical="center"/>
      <protection locked="0"/>
    </xf>
    <xf numFmtId="4" fontId="145" fillId="24" borderId="5">
      <alignment horizontal="right" vertical="center"/>
    </xf>
    <xf numFmtId="4" fontId="147" fillId="24" borderId="5">
      <alignment horizontal="righ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  <protection locked="0"/>
    </xf>
    <xf numFmtId="49" fontId="133" fillId="24" borderId="5">
      <alignment horizontal="left" vertical="center"/>
    </xf>
    <xf numFmtId="49" fontId="133" fillId="24" borderId="5">
      <alignment horizontal="left" vertical="center"/>
    </xf>
    <xf numFmtId="49" fontId="144" fillId="24" borderId="5">
      <alignment horizontal="left" vertical="center"/>
      <protection locked="0"/>
    </xf>
    <xf numFmtId="49" fontId="144" fillId="24" borderId="5">
      <alignment horizontal="left" vertical="center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  <protection locked="0"/>
    </xf>
    <xf numFmtId="4" fontId="133" fillId="24" borderId="5">
      <alignment horizontal="right" vertical="center"/>
    </xf>
    <xf numFmtId="4" fontId="133" fillId="24" borderId="5">
      <alignment horizontal="right" vertical="center"/>
    </xf>
    <xf numFmtId="4" fontId="144" fillId="24" borderId="5">
      <alignment horizontal="right" vertical="center"/>
      <protection locked="0"/>
    </xf>
    <xf numFmtId="49" fontId="148" fillId="24" borderId="5">
      <alignment horizontal="left" vertical="center"/>
      <protection locked="0"/>
    </xf>
    <xf numFmtId="49" fontId="148" fillId="24" borderId="5">
      <alignment horizontal="left" vertical="center"/>
    </xf>
    <xf numFmtId="49" fontId="149" fillId="24" borderId="5">
      <alignment horizontal="left" vertical="center"/>
      <protection locked="0"/>
    </xf>
    <xf numFmtId="49" fontId="149" fillId="24" borderId="5">
      <alignment horizontal="left" vertical="center"/>
    </xf>
    <xf numFmtId="4" fontId="148" fillId="24" borderId="5">
      <alignment horizontal="right" vertical="center"/>
      <protection locked="0"/>
    </xf>
    <xf numFmtId="4" fontId="148" fillId="24" borderId="5">
      <alignment horizontal="right" vertical="center"/>
    </xf>
    <xf numFmtId="4" fontId="150" fillId="24" borderId="5">
      <alignment horizontal="right" vertical="center"/>
      <protection locked="0"/>
    </xf>
    <xf numFmtId="49" fontId="151" fillId="0" borderId="5">
      <alignment horizontal="left" vertical="center"/>
      <protection locked="0"/>
    </xf>
    <xf numFmtId="49" fontId="151" fillId="0" borderId="5">
      <alignment horizontal="left" vertical="center"/>
    </xf>
    <xf numFmtId="49" fontId="152" fillId="0" borderId="5">
      <alignment horizontal="left" vertical="center"/>
      <protection locked="0"/>
    </xf>
    <xf numFmtId="49" fontId="152" fillId="0" borderId="5">
      <alignment horizontal="left" vertical="center"/>
    </xf>
    <xf numFmtId="4" fontId="151" fillId="0" borderId="5">
      <alignment horizontal="right" vertical="center"/>
      <protection locked="0"/>
    </xf>
    <xf numFmtId="4" fontId="151" fillId="0" borderId="5">
      <alignment horizontal="right" vertical="center"/>
    </xf>
    <xf numFmtId="4" fontId="152" fillId="0" borderId="5">
      <alignment horizontal="right" vertical="center"/>
      <protection locked="0"/>
    </xf>
    <xf numFmtId="49" fontId="153" fillId="0" borderId="5">
      <alignment horizontal="left" vertical="center"/>
      <protection locked="0"/>
    </xf>
    <xf numFmtId="49" fontId="153" fillId="0" borderId="5">
      <alignment horizontal="left" vertical="center"/>
    </xf>
    <xf numFmtId="49" fontId="154" fillId="0" borderId="5">
      <alignment horizontal="left" vertical="center"/>
      <protection locked="0"/>
    </xf>
    <xf numFmtId="49" fontId="154" fillId="0" borderId="5">
      <alignment horizontal="left" vertical="center"/>
    </xf>
    <xf numFmtId="4" fontId="153" fillId="0" borderId="5">
      <alignment horizontal="right" vertical="center"/>
      <protection locked="0"/>
    </xf>
    <xf numFmtId="4" fontId="153" fillId="0" borderId="5">
      <alignment horizontal="right" vertical="center"/>
    </xf>
    <xf numFmtId="49" fontId="151" fillId="0" borderId="5">
      <alignment horizontal="left" vertical="center"/>
      <protection locked="0"/>
    </xf>
    <xf numFmtId="49" fontId="152" fillId="0" borderId="5">
      <alignment horizontal="left" vertical="center"/>
      <protection locked="0"/>
    </xf>
    <xf numFmtId="4" fontId="151" fillId="0" borderId="5">
      <alignment horizontal="right" vertical="center"/>
      <protection locked="0"/>
    </xf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0" fontId="96" fillId="0" borderId="13" applyNumberFormat="0" applyFill="0" applyAlignment="0" applyProtection="0"/>
    <xf numFmtId="1" fontId="73" fillId="0" borderId="0" applyNumberFormat="0" applyAlignment="0">
      <alignment horizontal="center"/>
    </xf>
    <xf numFmtId="213" fontId="155" fillId="0" borderId="0" applyNumberFormat="0">
      <alignment horizontal="centerContinuous"/>
    </xf>
    <xf numFmtId="186" fontId="73" fillId="0" borderId="0" applyFont="0" applyFill="0" applyBorder="0" applyAlignment="0" applyProtection="0"/>
    <xf numFmtId="174" fontId="73" fillId="0" borderId="0" applyFont="0" applyFill="0" applyBorder="0" applyAlignment="0" applyProtection="0"/>
    <xf numFmtId="214" fontId="80" fillId="0" borderId="0" applyFont="0" applyFill="0" applyBorder="0" applyAlignment="0" applyProtection="0"/>
    <xf numFmtId="215" fontId="80" fillId="0" borderId="0" applyFont="0" applyFill="0" applyBorder="0" applyAlignment="0" applyProtection="0"/>
    <xf numFmtId="216" fontId="81" fillId="0" borderId="0">
      <protection locked="0"/>
    </xf>
    <xf numFmtId="195" fontId="73" fillId="0" borderId="0" applyFont="0" applyFill="0" applyBorder="0" applyAlignment="0" applyProtection="0"/>
    <xf numFmtId="196" fontId="73" fillId="0" borderId="0" applyFont="0" applyFill="0" applyBorder="0" applyAlignment="0" applyProtection="0"/>
    <xf numFmtId="217" fontId="81" fillId="0" borderId="0">
      <protection locked="0"/>
    </xf>
    <xf numFmtId="218" fontId="81" fillId="0" borderId="0">
      <protection locked="0"/>
    </xf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00" fillId="13" borderId="0" applyNumberFormat="0" applyBorder="0" applyAlignment="0" applyProtection="0"/>
    <xf numFmtId="0" fontId="156" fillId="0" borderId="0"/>
    <xf numFmtId="0" fontId="21" fillId="0" borderId="0"/>
    <xf numFmtId="0" fontId="157" fillId="0" borderId="0"/>
    <xf numFmtId="0" fontId="21" fillId="0" borderId="0"/>
    <xf numFmtId="0" fontId="85" fillId="0" borderId="0"/>
    <xf numFmtId="0" fontId="85" fillId="0" borderId="0"/>
    <xf numFmtId="0" fontId="32" fillId="0" borderId="0"/>
    <xf numFmtId="0" fontId="32" fillId="0" borderId="0"/>
    <xf numFmtId="0" fontId="73" fillId="0" borderId="0"/>
    <xf numFmtId="0" fontId="113" fillId="0" borderId="0"/>
    <xf numFmtId="0" fontId="57" fillId="0" borderId="0"/>
    <xf numFmtId="0" fontId="32" fillId="0" borderId="0"/>
    <xf numFmtId="0" fontId="5" fillId="0" borderId="0"/>
    <xf numFmtId="0" fontId="73" fillId="0" borderId="0"/>
    <xf numFmtId="0" fontId="73" fillId="0" borderId="0"/>
    <xf numFmtId="0" fontId="57" fillId="0" borderId="0"/>
    <xf numFmtId="0" fontId="158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/>
    <xf numFmtId="0" fontId="73" fillId="0" borderId="0" applyBorder="0"/>
    <xf numFmtId="0" fontId="57" fillId="0" borderId="0"/>
    <xf numFmtId="0" fontId="57" fillId="0" borderId="0"/>
    <xf numFmtId="0" fontId="73" fillId="0" borderId="0"/>
    <xf numFmtId="0" fontId="73" fillId="0" borderId="0"/>
    <xf numFmtId="0" fontId="13" fillId="0" borderId="0"/>
    <xf numFmtId="0" fontId="73" fillId="0" borderId="0"/>
    <xf numFmtId="0" fontId="159" fillId="0" borderId="0"/>
    <xf numFmtId="0" fontId="57" fillId="0" borderId="0"/>
    <xf numFmtId="0" fontId="73" fillId="0" borderId="0" applyBorder="0"/>
    <xf numFmtId="0" fontId="13" fillId="0" borderId="0"/>
    <xf numFmtId="0" fontId="32" fillId="0" borderId="0"/>
    <xf numFmtId="0" fontId="32" fillId="0" borderId="0"/>
    <xf numFmtId="219" fontId="160" fillId="0" borderId="0"/>
    <xf numFmtId="0" fontId="73" fillId="0" borderId="0"/>
    <xf numFmtId="0" fontId="38" fillId="0" borderId="0"/>
    <xf numFmtId="0" fontId="161" fillId="0" borderId="0"/>
    <xf numFmtId="0" fontId="161" fillId="0" borderId="0"/>
    <xf numFmtId="0" fontId="161" fillId="0" borderId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0" fontId="21" fillId="10" borderId="14" applyNumberFormat="0" applyFont="0" applyAlignment="0" applyProtection="0"/>
    <xf numFmtId="4" fontId="126" fillId="32" borderId="5">
      <alignment horizontal="right" vertical="center"/>
      <protection locked="0"/>
    </xf>
    <xf numFmtId="4" fontId="126" fillId="30" borderId="5">
      <alignment horizontal="right" vertical="center"/>
      <protection locked="0"/>
    </xf>
    <xf numFmtId="4" fontId="126" fillId="25" borderId="5">
      <alignment horizontal="right" vertical="center"/>
      <protection locked="0"/>
    </xf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0" fontId="104" fillId="22" borderId="15" applyNumberFormat="0" applyAlignment="0" applyProtection="0"/>
    <xf numFmtId="9" fontId="73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57" fillId="0" borderId="0" applyFont="0" applyFill="0" applyBorder="0" applyAlignment="0" applyProtection="0"/>
    <xf numFmtId="9" fontId="32" fillId="0" borderId="0" applyFont="0" applyFill="0" applyBorder="0" applyAlignment="0" applyProtection="0"/>
    <xf numFmtId="200" fontId="73" fillId="0" borderId="0" applyFont="0" applyFill="0" applyBorder="0" applyAlignment="0" applyProtection="0"/>
    <xf numFmtId="220" fontId="81" fillId="0" borderId="0">
      <protection locked="0"/>
    </xf>
    <xf numFmtId="221" fontId="81" fillId="0" borderId="0">
      <protection locked="0"/>
    </xf>
    <xf numFmtId="222" fontId="57" fillId="0" borderId="0" applyFont="0" applyFill="0" applyBorder="0" applyAlignment="0" applyProtection="0"/>
    <xf numFmtId="220" fontId="81" fillId="0" borderId="0">
      <protection locked="0"/>
    </xf>
    <xf numFmtId="203" fontId="73" fillId="0" borderId="0" applyFill="0" applyBorder="0" applyAlignment="0">
      <alignment horizontal="centerContinuous"/>
    </xf>
    <xf numFmtId="221" fontId="81" fillId="0" borderId="0">
      <protection locked="0"/>
    </xf>
    <xf numFmtId="223" fontId="81" fillId="0" borderId="0">
      <protection locked="0"/>
    </xf>
    <xf numFmtId="49" fontId="133" fillId="0" borderId="5">
      <alignment horizontal="left" vertical="center" wrapText="1"/>
      <protection locked="0"/>
    </xf>
    <xf numFmtId="49" fontId="133" fillId="0" borderId="5">
      <alignment horizontal="left" vertical="center" wrapText="1"/>
      <protection locked="0"/>
    </xf>
    <xf numFmtId="4" fontId="162" fillId="33" borderId="31" applyNumberFormat="0" applyProtection="0">
      <alignment vertical="center"/>
    </xf>
    <xf numFmtId="4" fontId="163" fillId="33" borderId="31" applyNumberFormat="0" applyProtection="0">
      <alignment vertical="center"/>
    </xf>
    <xf numFmtId="4" fontId="164" fillId="0" borderId="0" applyNumberFormat="0" applyProtection="0">
      <alignment horizontal="left" vertical="center" indent="1"/>
    </xf>
    <xf numFmtId="4" fontId="165" fillId="34" borderId="31" applyNumberFormat="0" applyProtection="0">
      <alignment horizontal="left" vertical="center" indent="1"/>
    </xf>
    <xf numFmtId="4" fontId="166" fillId="35" borderId="31" applyNumberFormat="0" applyProtection="0">
      <alignment vertical="center"/>
    </xf>
    <xf numFmtId="4" fontId="167" fillId="32" borderId="31" applyNumberFormat="0" applyProtection="0">
      <alignment vertical="center"/>
    </xf>
    <xf numFmtId="4" fontId="166" fillId="36" borderId="31" applyNumberFormat="0" applyProtection="0">
      <alignment vertical="center"/>
    </xf>
    <xf numFmtId="4" fontId="168" fillId="35" borderId="31" applyNumberFormat="0" applyProtection="0">
      <alignment vertical="center"/>
    </xf>
    <xf numFmtId="4" fontId="169" fillId="37" borderId="31" applyNumberFormat="0" applyProtection="0">
      <alignment horizontal="left" vertical="center" indent="1"/>
    </xf>
    <xf numFmtId="4" fontId="169" fillId="30" borderId="31" applyNumberFormat="0" applyProtection="0">
      <alignment horizontal="left" vertical="center" indent="1"/>
    </xf>
    <xf numFmtId="4" fontId="170" fillId="34" borderId="31" applyNumberFormat="0" applyProtection="0">
      <alignment horizontal="left" vertical="center" indent="1"/>
    </xf>
    <xf numFmtId="4" fontId="171" fillId="31" borderId="31" applyNumberFormat="0" applyProtection="0">
      <alignment vertical="center"/>
    </xf>
    <xf numFmtId="4" fontId="172" fillId="24" borderId="31" applyNumberFormat="0" applyProtection="0">
      <alignment horizontal="left" vertical="center" indent="1"/>
    </xf>
    <xf numFmtId="4" fontId="173" fillId="30" borderId="31" applyNumberFormat="0" applyProtection="0">
      <alignment horizontal="left" vertical="center" indent="1"/>
    </xf>
    <xf numFmtId="4" fontId="174" fillId="34" borderId="31" applyNumberFormat="0" applyProtection="0">
      <alignment horizontal="left" vertical="center" indent="1"/>
    </xf>
    <xf numFmtId="4" fontId="175" fillId="24" borderId="31" applyNumberFormat="0" applyProtection="0">
      <alignment vertical="center"/>
    </xf>
    <xf numFmtId="4" fontId="176" fillId="24" borderId="31" applyNumberFormat="0" applyProtection="0">
      <alignment vertical="center"/>
    </xf>
    <xf numFmtId="4" fontId="169" fillId="30" borderId="31" applyNumberFormat="0" applyProtection="0">
      <alignment horizontal="left" vertical="center" indent="1"/>
    </xf>
    <xf numFmtId="4" fontId="177" fillId="24" borderId="31" applyNumberFormat="0" applyProtection="0">
      <alignment vertical="center"/>
    </xf>
    <xf numFmtId="4" fontId="178" fillId="24" borderId="31" applyNumberFormat="0" applyProtection="0">
      <alignment vertical="center"/>
    </xf>
    <xf numFmtId="4" fontId="87" fillId="0" borderId="0" applyNumberFormat="0" applyProtection="0">
      <alignment horizontal="left" vertical="center" indent="1"/>
    </xf>
    <xf numFmtId="4" fontId="179" fillId="24" borderId="31" applyNumberFormat="0" applyProtection="0">
      <alignment vertical="center"/>
    </xf>
    <xf numFmtId="4" fontId="180" fillId="24" borderId="31" applyNumberFormat="0" applyProtection="0">
      <alignment vertical="center"/>
    </xf>
    <xf numFmtId="4" fontId="169" fillId="38" borderId="31" applyNumberFormat="0" applyProtection="0">
      <alignment horizontal="left" vertical="center" indent="1"/>
    </xf>
    <xf numFmtId="4" fontId="181" fillId="31" borderId="31" applyNumberFormat="0" applyProtection="0">
      <alignment horizontal="left" indent="1"/>
    </xf>
    <xf numFmtId="4" fontId="182" fillId="24" borderId="31" applyNumberFormat="0" applyProtection="0">
      <alignment vertical="center"/>
    </xf>
    <xf numFmtId="38" fontId="80" fillId="0" borderId="28"/>
    <xf numFmtId="224" fontId="57" fillId="0" borderId="0">
      <protection locked="0"/>
    </xf>
    <xf numFmtId="38" fontId="80" fillId="0" borderId="0" applyFont="0" applyFill="0" applyBorder="0" applyAlignment="0" applyProtection="0"/>
    <xf numFmtId="40" fontId="80" fillId="0" borderId="0" applyFont="0" applyFill="0" applyBorder="0" applyAlignment="0" applyProtection="0"/>
    <xf numFmtId="0" fontId="183" fillId="0" borderId="0" applyNumberFormat="0" applyFill="0" applyBorder="0" applyAlignment="0" applyProtection="0"/>
    <xf numFmtId="0" fontId="57" fillId="0" borderId="0" applyNumberFormat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2" fontId="136" fillId="0" borderId="0">
      <protection locked="0"/>
    </xf>
    <xf numFmtId="2" fontId="136" fillId="0" borderId="0">
      <protection locked="0"/>
    </xf>
    <xf numFmtId="221" fontId="81" fillId="0" borderId="0">
      <protection locked="0"/>
    </xf>
    <xf numFmtId="223" fontId="81" fillId="0" borderId="0">
      <protection locked="0"/>
    </xf>
    <xf numFmtId="0" fontId="80" fillId="0" borderId="0"/>
    <xf numFmtId="4" fontId="57" fillId="0" borderId="0" applyFon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10" fillId="0" borderId="0" applyNumberFormat="0" applyFill="0" applyBorder="0" applyAlignment="0" applyProtection="0"/>
    <xf numFmtId="0" fontId="184" fillId="0" borderId="0" applyNumberFormat="0" applyFont="0" applyFill="0" applyBorder="0" applyAlignment="0" applyProtection="0">
      <alignment vertical="top"/>
    </xf>
    <xf numFmtId="0" fontId="185" fillId="0" borderId="0" applyNumberFormat="0" applyFont="0" applyFill="0" applyBorder="0" applyAlignment="0" applyProtection="0">
      <alignment vertical="top"/>
    </xf>
    <xf numFmtId="0" fontId="185" fillId="0" borderId="0" applyNumberFormat="0" applyFont="0" applyFill="0" applyBorder="0" applyAlignment="0" applyProtection="0">
      <alignment vertical="top"/>
    </xf>
    <xf numFmtId="0" fontId="184" fillId="0" borderId="0" applyNumberFormat="0" applyFont="0" applyFill="0" applyBorder="0" applyAlignment="0" applyProtection="0"/>
    <xf numFmtId="0" fontId="184" fillId="0" borderId="0" applyNumberFormat="0" applyFont="0" applyFill="0" applyBorder="0" applyAlignment="0" applyProtection="0">
      <alignment horizontal="left" vertical="top"/>
    </xf>
    <xf numFmtId="0" fontId="184" fillId="0" borderId="0" applyNumberFormat="0" applyFont="0" applyFill="0" applyBorder="0" applyAlignment="0" applyProtection="0">
      <alignment horizontal="left" vertical="top"/>
    </xf>
    <xf numFmtId="0" fontId="184" fillId="0" borderId="0" applyNumberFormat="0" applyFont="0" applyFill="0" applyBorder="0" applyAlignment="0" applyProtection="0">
      <alignment horizontal="left" vertical="top"/>
    </xf>
    <xf numFmtId="0" fontId="73" fillId="0" borderId="0"/>
    <xf numFmtId="0" fontId="186" fillId="0" borderId="0">
      <alignment horizontal="left" wrapText="1"/>
    </xf>
    <xf numFmtId="0" fontId="187" fillId="0" borderId="18" applyNumberFormat="0" applyFont="0" applyFill="0" applyBorder="0" applyAlignment="0" applyProtection="0">
      <alignment horizontal="center" wrapText="1"/>
    </xf>
    <xf numFmtId="225" fontId="56" fillId="0" borderId="0" applyNumberFormat="0" applyFont="0" applyFill="0" applyBorder="0" applyAlignment="0" applyProtection="0">
      <alignment horizontal="right"/>
    </xf>
    <xf numFmtId="0" fontId="187" fillId="0" borderId="0" applyNumberFormat="0" applyFont="0" applyFill="0" applyBorder="0" applyAlignment="0" applyProtection="0">
      <alignment horizontal="left" indent="1"/>
    </xf>
    <xf numFmtId="226" fontId="187" fillId="0" borderId="0" applyNumberFormat="0" applyFont="0" applyFill="0" applyBorder="0" applyAlignment="0" applyProtection="0"/>
    <xf numFmtId="0" fontId="73" fillId="0" borderId="18" applyNumberFormat="0" applyFont="0" applyFill="0" applyAlignment="0" applyProtection="0">
      <alignment horizontal="center"/>
    </xf>
    <xf numFmtId="0" fontId="73" fillId="0" borderId="0" applyNumberFormat="0" applyFont="0" applyFill="0" applyBorder="0" applyAlignment="0" applyProtection="0">
      <alignment horizontal="left" wrapText="1" indent="1"/>
    </xf>
    <xf numFmtId="0" fontId="187" fillId="0" borderId="0" applyNumberFormat="0" applyFont="0" applyFill="0" applyBorder="0" applyAlignment="0" applyProtection="0">
      <alignment horizontal="left" indent="1"/>
    </xf>
    <xf numFmtId="0" fontId="73" fillId="0" borderId="0" applyNumberFormat="0" applyFont="0" applyFill="0" applyBorder="0" applyAlignment="0" applyProtection="0">
      <alignment horizontal="left" wrapText="1" indent="2"/>
    </xf>
    <xf numFmtId="227" fontId="73" fillId="0" borderId="0">
      <alignment horizontal="right"/>
    </xf>
    <xf numFmtId="0" fontId="39" fillId="19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1" borderId="0" applyNumberFormat="0" applyBorder="0" applyAlignment="0" applyProtection="0"/>
    <xf numFmtId="0" fontId="39" fillId="15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18" borderId="0" applyNumberFormat="0" applyBorder="0" applyAlignment="0" applyProtection="0"/>
    <xf numFmtId="0" fontId="39" fillId="18" borderId="0" applyNumberFormat="0" applyBorder="0" applyAlignment="0" applyProtection="0"/>
    <xf numFmtId="0" fontId="39" fillId="19" borderId="0" applyNumberFormat="0" applyBorder="0" applyAlignment="0" applyProtection="0"/>
    <xf numFmtId="0" fontId="39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8" borderId="0" applyNumberFormat="0" applyBorder="0" applyAlignment="0" applyProtection="0"/>
    <xf numFmtId="0" fontId="40" fillId="7" borderId="2" applyNumberFormat="0" applyAlignment="0" applyProtection="0"/>
    <xf numFmtId="0" fontId="40" fillId="7" borderId="2" applyNumberFormat="0" applyAlignment="0" applyProtection="0"/>
    <xf numFmtId="219" fontId="40" fillId="7" borderId="2" applyNumberFormat="0" applyAlignment="0" applyProtection="0"/>
    <xf numFmtId="0" fontId="41" fillId="22" borderId="15" applyNumberFormat="0" applyAlignment="0" applyProtection="0"/>
    <xf numFmtId="0" fontId="41" fillId="22" borderId="15" applyNumberFormat="0" applyAlignment="0" applyProtection="0"/>
    <xf numFmtId="0" fontId="42" fillId="22" borderId="2" applyNumberFormat="0" applyAlignment="0" applyProtection="0"/>
    <xf numFmtId="0" fontId="42" fillId="22" borderId="2" applyNumberFormat="0" applyAlignment="0" applyProtection="0"/>
    <xf numFmtId="0" fontId="114" fillId="0" borderId="0" applyProtection="0"/>
    <xf numFmtId="196" fontId="27" fillId="0" borderId="0" applyFont="0" applyFill="0" applyBorder="0" applyAlignment="0" applyProtection="0"/>
    <xf numFmtId="0" fontId="54" fillId="4" borderId="0" applyNumberFormat="0" applyBorder="0" applyAlignment="0" applyProtection="0"/>
    <xf numFmtId="0" fontId="43" fillId="0" borderId="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15" fillId="0" borderId="0" applyProtection="0"/>
    <xf numFmtId="0" fontId="116" fillId="0" borderId="0" applyProtection="0"/>
    <xf numFmtId="0" fontId="52" fillId="0" borderId="13" applyNumberFormat="0" applyFill="0" applyAlignment="0" applyProtection="0"/>
    <xf numFmtId="0" fontId="46" fillId="0" borderId="17" applyNumberFormat="0" applyFill="0" applyAlignment="0" applyProtection="0"/>
    <xf numFmtId="0" fontId="46" fillId="0" borderId="17" applyNumberFormat="0" applyFill="0" applyAlignment="0" applyProtection="0"/>
    <xf numFmtId="0" fontId="114" fillId="0" borderId="16" applyProtection="0"/>
    <xf numFmtId="0" fontId="47" fillId="23" borderId="4" applyNumberFormat="0" applyAlignment="0" applyProtection="0"/>
    <xf numFmtId="0" fontId="47" fillId="23" borderId="4" applyNumberFormat="0" applyAlignment="0" applyProtection="0"/>
    <xf numFmtId="0" fontId="47" fillId="23" borderId="4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13" borderId="0" applyNumberFormat="0" applyBorder="0" applyAlignment="0" applyProtection="0"/>
    <xf numFmtId="0" fontId="49" fillId="13" borderId="0" applyNumberFormat="0" applyBorder="0" applyAlignment="0" applyProtection="0"/>
    <xf numFmtId="0" fontId="42" fillId="22" borderId="2" applyNumberFormat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1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55" fillId="0" borderId="0"/>
    <xf numFmtId="0" fontId="27" fillId="0" borderId="0"/>
    <xf numFmtId="0" fontId="55" fillId="0" borderId="0"/>
    <xf numFmtId="0" fontId="55" fillId="0" borderId="0"/>
    <xf numFmtId="0" fontId="13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27" fillId="0" borderId="0" applyNumberFormat="0" applyFont="0" applyFill="0" applyBorder="0" applyAlignment="0" applyProtection="0"/>
    <xf numFmtId="219" fontId="159" fillId="0" borderId="0"/>
    <xf numFmtId="219" fontId="159" fillId="0" borderId="0"/>
    <xf numFmtId="219" fontId="159" fillId="0" borderId="0"/>
    <xf numFmtId="0" fontId="3" fillId="0" borderId="0"/>
    <xf numFmtId="0" fontId="3" fillId="0" borderId="0"/>
    <xf numFmtId="0" fontId="27" fillId="0" borderId="0"/>
    <xf numFmtId="0" fontId="27" fillId="0" borderId="0" applyNumberFormat="0" applyFont="0" applyFill="0" applyBorder="0" applyAlignment="0" applyProtection="0">
      <alignment vertical="top"/>
    </xf>
    <xf numFmtId="0" fontId="13" fillId="0" borderId="0"/>
    <xf numFmtId="0" fontId="27" fillId="0" borderId="0" applyNumberFormat="0" applyFont="0" applyFill="0" applyBorder="0" applyAlignment="0" applyProtection="0">
      <alignment vertical="top"/>
    </xf>
    <xf numFmtId="0" fontId="3" fillId="0" borderId="0"/>
    <xf numFmtId="0" fontId="13" fillId="0" borderId="0"/>
    <xf numFmtId="0" fontId="38" fillId="0" borderId="0"/>
    <xf numFmtId="0" fontId="27" fillId="0" borderId="0"/>
    <xf numFmtId="0" fontId="46" fillId="0" borderId="17" applyNumberFormat="0" applyFill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7" fillId="10" borderId="14" applyNumberFormat="0" applyFont="0" applyAlignment="0" applyProtection="0"/>
    <xf numFmtId="0" fontId="13" fillId="10" borderId="14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1" fillId="22" borderId="15" applyNumberFormat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49" fillId="13" borderId="0" applyNumberFormat="0" applyBorder="0" applyAlignment="0" applyProtection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114" fillId="0" borderId="0"/>
    <xf numFmtId="0" fontId="53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186" fontId="188" fillId="0" borderId="0" applyFont="0" applyFill="0" applyBorder="0" applyAlignment="0" applyProtection="0"/>
    <xf numFmtId="174" fontId="188" fillId="0" borderId="0" applyFont="0" applyFill="0" applyBorder="0" applyAlignment="0" applyProtection="0"/>
    <xf numFmtId="228" fontId="14" fillId="0" borderId="0" applyNumberFormat="0" applyFill="0" applyBorder="0" applyAlignment="0" applyProtection="0"/>
    <xf numFmtId="228" fontId="14" fillId="0" borderId="0" applyNumberForma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74" fontId="7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207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4" fillId="4" borderId="0" applyNumberFormat="0" applyBorder="0" applyAlignment="0" applyProtection="0"/>
    <xf numFmtId="0" fontId="54" fillId="4" borderId="0" applyNumberFormat="0" applyBorder="0" applyAlignment="0" applyProtection="0"/>
    <xf numFmtId="229" fontId="189" fillId="24" borderId="29" applyFill="0" applyBorder="0">
      <alignment horizontal="center" vertical="center" wrapText="1"/>
      <protection locked="0"/>
    </xf>
    <xf numFmtId="211" fontId="190" fillId="0" borderId="0">
      <alignment wrapText="1"/>
    </xf>
    <xf numFmtId="211" fontId="135" fillId="0" borderId="0">
      <alignment wrapText="1"/>
    </xf>
    <xf numFmtId="170" fontId="191" fillId="0" borderId="0" applyFont="0" applyFill="0" applyBorder="0" applyAlignment="0" applyProtection="0"/>
    <xf numFmtId="0" fontId="193" fillId="0" borderId="0" applyNumberFormat="0" applyFill="0" applyBorder="0" applyAlignment="0" applyProtection="0"/>
    <xf numFmtId="0" fontId="5" fillId="0" borderId="0"/>
    <xf numFmtId="0" fontId="5" fillId="0" borderId="0"/>
    <xf numFmtId="0" fontId="2" fillId="0" borderId="0"/>
    <xf numFmtId="164" fontId="73" fillId="0" borderId="0" applyFont="0" applyFill="0" applyBorder="0" applyAlignment="0" applyProtection="0"/>
    <xf numFmtId="165" fontId="57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0" fontId="5" fillId="0" borderId="0"/>
    <xf numFmtId="0" fontId="5" fillId="0" borderId="0"/>
    <xf numFmtId="0" fontId="1" fillId="0" borderId="0"/>
    <xf numFmtId="165" fontId="32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7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73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61" fillId="0" borderId="0"/>
    <xf numFmtId="0" fontId="34" fillId="0" borderId="0"/>
    <xf numFmtId="0" fontId="27" fillId="0" borderId="0"/>
    <xf numFmtId="0" fontId="38" fillId="43" borderId="0" applyNumberFormat="0" applyBorder="0" applyAlignment="0" applyProtection="0"/>
    <xf numFmtId="0" fontId="38" fillId="31" borderId="0" applyNumberFormat="0" applyBorder="0" applyAlignment="0" applyProtection="0"/>
    <xf numFmtId="0" fontId="38" fillId="44" borderId="0" applyNumberFormat="0" applyBorder="0" applyAlignment="0" applyProtection="0"/>
    <xf numFmtId="0" fontId="38" fillId="45" borderId="0" applyNumberFormat="0" applyBorder="0" applyAlignment="0" applyProtection="0"/>
    <xf numFmtId="0" fontId="38" fillId="46" borderId="0" applyNumberFormat="0" applyBorder="0" applyAlignment="0" applyProtection="0"/>
    <xf numFmtId="0" fontId="38" fillId="38" borderId="0" applyNumberFormat="0" applyBorder="0" applyAlignment="0" applyProtection="0"/>
    <xf numFmtId="0" fontId="38" fillId="47" borderId="0" applyNumberFormat="0" applyBorder="0" applyAlignment="0" applyProtection="0"/>
    <xf numFmtId="0" fontId="38" fillId="32" borderId="0" applyNumberFormat="0" applyBorder="0" applyAlignment="0" applyProtection="0"/>
    <xf numFmtId="0" fontId="38" fillId="48" borderId="0" applyNumberFormat="0" applyBorder="0" applyAlignment="0" applyProtection="0"/>
    <xf numFmtId="0" fontId="38" fillId="49" borderId="0" applyNumberFormat="0" applyBorder="0" applyAlignment="0" applyProtection="0"/>
    <xf numFmtId="0" fontId="38" fillId="50" borderId="0" applyNumberFormat="0" applyBorder="0" applyAlignment="0" applyProtection="0"/>
    <xf numFmtId="0" fontId="38" fillId="38" borderId="0" applyNumberFormat="0" applyBorder="0" applyAlignment="0" applyProtection="0"/>
    <xf numFmtId="0" fontId="38" fillId="2" borderId="0" applyNumberFormat="0" applyBorder="0" applyAlignment="0" applyProtection="0"/>
    <xf numFmtId="0" fontId="38" fillId="6" borderId="0" applyNumberFormat="0" applyBorder="0" applyAlignment="0" applyProtection="0"/>
    <xf numFmtId="0" fontId="38" fillId="43" borderId="0" applyNumberFormat="0" applyBorder="0" applyAlignment="0" applyProtection="0"/>
    <xf numFmtId="0" fontId="38" fillId="48" borderId="0" applyNumberFormat="0" applyBorder="0" applyAlignment="0" applyProtection="0"/>
    <xf numFmtId="0" fontId="38" fillId="2" borderId="0" applyNumberFormat="0" applyBorder="0" applyAlignment="0" applyProtection="0"/>
    <xf numFmtId="0" fontId="38" fillId="48" borderId="0" applyNumberFormat="0" applyBorder="0" applyAlignment="0" applyProtection="0"/>
    <xf numFmtId="0" fontId="38" fillId="51" borderId="0" applyNumberFormat="0" applyBorder="0" applyAlignment="0" applyProtection="0"/>
    <xf numFmtId="0" fontId="38" fillId="8" borderId="0" applyNumberFormat="0" applyBorder="0" applyAlignment="0" applyProtection="0"/>
    <xf numFmtId="0" fontId="38" fillId="2" borderId="0" applyNumberFormat="0" applyBorder="0" applyAlignment="0" applyProtection="0"/>
    <xf numFmtId="0" fontId="38" fillId="3" borderId="0" applyNumberFormat="0" applyBorder="0" applyAlignment="0" applyProtection="0"/>
    <xf numFmtId="0" fontId="38" fillId="7" borderId="0" applyNumberFormat="0" applyBorder="0" applyAlignment="0" applyProtection="0"/>
    <xf numFmtId="0" fontId="38" fillId="44" borderId="0" applyNumberFormat="0" applyBorder="0" applyAlignment="0" applyProtection="0"/>
    <xf numFmtId="0" fontId="38" fillId="50" borderId="0" applyNumberFormat="0" applyBorder="0" applyAlignment="0" applyProtection="0"/>
    <xf numFmtId="0" fontId="38" fillId="3" borderId="0" applyNumberFormat="0" applyBorder="0" applyAlignment="0" applyProtection="0"/>
    <xf numFmtId="0" fontId="38" fillId="50" borderId="0" applyNumberFormat="0" applyBorder="0" applyAlignment="0" applyProtection="0"/>
    <xf numFmtId="0" fontId="38" fillId="52" borderId="0" applyNumberFormat="0" applyBorder="0" applyAlignment="0" applyProtection="0"/>
    <xf numFmtId="0" fontId="38" fillId="9" borderId="0" applyNumberFormat="0" applyBorder="0" applyAlignment="0" applyProtection="0"/>
    <xf numFmtId="0" fontId="38" fillId="3" borderId="0" applyNumberFormat="0" applyBorder="0" applyAlignment="0" applyProtection="0"/>
    <xf numFmtId="0" fontId="38" fillId="4" borderId="0" applyNumberFormat="0" applyBorder="0" applyAlignment="0" applyProtection="0"/>
    <xf numFmtId="0" fontId="38" fillId="29" borderId="0" applyNumberFormat="0" applyBorder="0" applyAlignment="0" applyProtection="0"/>
    <xf numFmtId="0" fontId="38" fillId="46" borderId="0" applyNumberFormat="0" applyBorder="0" applyAlignment="0" applyProtection="0"/>
    <xf numFmtId="0" fontId="38" fillId="53" borderId="0" applyNumberFormat="0" applyBorder="0" applyAlignment="0" applyProtection="0"/>
    <xf numFmtId="0" fontId="38" fillId="4" borderId="0" applyNumberFormat="0" applyBorder="0" applyAlignment="0" applyProtection="0"/>
    <xf numFmtId="0" fontId="38" fillId="53" borderId="0" applyNumberFormat="0" applyBorder="0" applyAlignment="0" applyProtection="0"/>
    <xf numFmtId="0" fontId="38" fillId="54" borderId="0" applyNumberFormat="0" applyBorder="0" applyAlignment="0" applyProtection="0"/>
    <xf numFmtId="0" fontId="38" fillId="10" borderId="0" applyNumberFormat="0" applyBorder="0" applyAlignment="0" applyProtection="0"/>
    <xf numFmtId="0" fontId="38" fillId="4" borderId="0" applyNumberFormat="0" applyBorder="0" applyAlignment="0" applyProtection="0"/>
    <xf numFmtId="0" fontId="38" fillId="5" borderId="0" applyNumberFormat="0" applyBorder="0" applyAlignment="0" applyProtection="0"/>
    <xf numFmtId="0" fontId="38" fillId="10" borderId="0" applyNumberFormat="0" applyBorder="0" applyAlignment="0" applyProtection="0"/>
    <xf numFmtId="0" fontId="38" fillId="47" borderId="0" applyNumberFormat="0" applyBorder="0" applyAlignment="0" applyProtection="0"/>
    <xf numFmtId="0" fontId="38" fillId="55" borderId="0" applyNumberFormat="0" applyBorder="0" applyAlignment="0" applyProtection="0"/>
    <xf numFmtId="0" fontId="38" fillId="5" borderId="0" applyNumberFormat="0" applyBorder="0" applyAlignment="0" applyProtection="0"/>
    <xf numFmtId="0" fontId="38" fillId="55" borderId="0" applyNumberFormat="0" applyBorder="0" applyAlignment="0" applyProtection="0"/>
    <xf numFmtId="0" fontId="38" fillId="56" borderId="0" applyNumberFormat="0" applyBorder="0" applyAlignment="0" applyProtection="0"/>
    <xf numFmtId="0" fontId="38" fillId="7" borderId="0" applyNumberFormat="0" applyBorder="0" applyAlignment="0" applyProtection="0"/>
    <xf numFmtId="0" fontId="38" fillId="5" borderId="0" applyNumberFormat="0" applyBorder="0" applyAlignment="0" applyProtection="0"/>
    <xf numFmtId="0" fontId="38" fillId="6" borderId="0" applyNumberFormat="0" applyBorder="0" applyAlignment="0" applyProtection="0"/>
    <xf numFmtId="0" fontId="38" fillId="2" borderId="0" applyNumberFormat="0" applyBorder="0" applyAlignment="0" applyProtection="0"/>
    <xf numFmtId="0" fontId="38" fillId="48" borderId="0" applyNumberFormat="0" applyBorder="0" applyAlignment="0" applyProtection="0"/>
    <xf numFmtId="0" fontId="38" fillId="43" borderId="0" applyNumberFormat="0" applyBorder="0" applyAlignment="0" applyProtection="0"/>
    <xf numFmtId="0" fontId="38" fillId="49" borderId="0" applyNumberFormat="0" applyBorder="0" applyAlignment="0" applyProtection="0"/>
    <xf numFmtId="0" fontId="38" fillId="6" borderId="0" applyNumberFormat="0" applyBorder="0" applyAlignment="0" applyProtection="0"/>
    <xf numFmtId="0" fontId="38" fillId="7" borderId="0" applyNumberFormat="0" applyBorder="0" applyAlignment="0" applyProtection="0"/>
    <xf numFmtId="0" fontId="38" fillId="4" borderId="0" applyNumberFormat="0" applyBorder="0" applyAlignment="0" applyProtection="0"/>
    <xf numFmtId="0" fontId="38" fillId="50" borderId="0" applyNumberFormat="0" applyBorder="0" applyAlignment="0" applyProtection="0"/>
    <xf numFmtId="0" fontId="38" fillId="46" borderId="0" applyNumberFormat="0" applyBorder="0" applyAlignment="0" applyProtection="0"/>
    <xf numFmtId="0" fontId="38" fillId="46" borderId="0" applyNumberFormat="0" applyBorder="0" applyAlignment="0" applyProtection="0"/>
    <xf numFmtId="0" fontId="38" fillId="32" borderId="0" applyNumberFormat="0" applyBorder="0" applyAlignment="0" applyProtection="0"/>
    <xf numFmtId="0" fontId="38" fillId="10" borderId="0" applyNumberFormat="0" applyBorder="0" applyAlignment="0" applyProtection="0"/>
    <xf numFmtId="0" fontId="38" fillId="7" borderId="0" applyNumberFormat="0" applyBorder="0" applyAlignment="0" applyProtection="0"/>
    <xf numFmtId="0" fontId="38" fillId="43" borderId="0" applyNumberFormat="0" applyBorder="0" applyAlignment="0" applyProtection="0"/>
    <xf numFmtId="0" fontId="38" fillId="8" borderId="0" applyNumberFormat="0" applyBorder="0" applyAlignment="0" applyProtection="0"/>
    <xf numFmtId="0" fontId="38" fillId="44" borderId="0" applyNumberFormat="0" applyBorder="0" applyAlignment="0" applyProtection="0"/>
    <xf numFmtId="0" fontId="38" fillId="9" borderId="0" applyNumberFormat="0" applyBorder="0" applyAlignment="0" applyProtection="0"/>
    <xf numFmtId="0" fontId="38" fillId="46" borderId="0" applyNumberFormat="0" applyBorder="0" applyAlignment="0" applyProtection="0"/>
    <xf numFmtId="0" fontId="38" fillId="10" borderId="0" applyNumberFormat="0" applyBorder="0" applyAlignment="0" applyProtection="0"/>
    <xf numFmtId="0" fontId="38" fillId="47" borderId="0" applyNumberFormat="0" applyBorder="0" applyAlignment="0" applyProtection="0"/>
    <xf numFmtId="0" fontId="38" fillId="7" borderId="0" applyNumberFormat="0" applyBorder="0" applyAlignment="0" applyProtection="0"/>
    <xf numFmtId="0" fontId="38" fillId="48" borderId="0" applyNumberFormat="0" applyBorder="0" applyAlignment="0" applyProtection="0"/>
    <xf numFmtId="0" fontId="38" fillId="6" borderId="0" applyNumberFormat="0" applyBorder="0" applyAlignment="0" applyProtection="0"/>
    <xf numFmtId="0" fontId="38" fillId="50" borderId="0" applyNumberFormat="0" applyBorder="0" applyAlignment="0" applyProtection="0"/>
    <xf numFmtId="0" fontId="38" fillId="10" borderId="0" applyNumberFormat="0" applyBorder="0" applyAlignment="0" applyProtection="0"/>
    <xf numFmtId="0" fontId="38" fillId="57" borderId="0" applyNumberFormat="0" applyBorder="0" applyAlignment="0" applyProtection="0"/>
    <xf numFmtId="0" fontId="38" fillId="49" borderId="0" applyNumberFormat="0" applyBorder="0" applyAlignment="0" applyProtection="0"/>
    <xf numFmtId="0" fontId="38" fillId="58" borderId="0" applyNumberFormat="0" applyBorder="0" applyAlignment="0" applyProtection="0"/>
    <xf numFmtId="0" fontId="38" fillId="45" borderId="0" applyNumberFormat="0" applyBorder="0" applyAlignment="0" applyProtection="0"/>
    <xf numFmtId="0" fontId="38" fillId="59" borderId="0" applyNumberFormat="0" applyBorder="0" applyAlignment="0" applyProtection="0"/>
    <xf numFmtId="0" fontId="38" fillId="33" borderId="0" applyNumberFormat="0" applyBorder="0" applyAlignment="0" applyProtection="0"/>
    <xf numFmtId="0" fontId="38" fillId="47" borderId="0" applyNumberFormat="0" applyBorder="0" applyAlignment="0" applyProtection="0"/>
    <xf numFmtId="0" fontId="38" fillId="52" borderId="0" applyNumberFormat="0" applyBorder="0" applyAlignment="0" applyProtection="0"/>
    <xf numFmtId="0" fontId="38" fillId="57" borderId="0" applyNumberFormat="0" applyBorder="0" applyAlignment="0" applyProtection="0"/>
    <xf numFmtId="0" fontId="38" fillId="49" borderId="0" applyNumberFormat="0" applyBorder="0" applyAlignment="0" applyProtection="0"/>
    <xf numFmtId="0" fontId="38" fillId="60" borderId="0" applyNumberFormat="0" applyBorder="0" applyAlignment="0" applyProtection="0"/>
    <xf numFmtId="0" fontId="38" fillId="38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31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9" borderId="0" applyNumberFormat="0" applyBorder="0" applyAlignment="0" applyProtection="0"/>
    <xf numFmtId="0" fontId="38" fillId="7" borderId="0" applyNumberFormat="0" applyBorder="0" applyAlignment="0" applyProtection="0"/>
    <xf numFmtId="0" fontId="38" fillId="58" borderId="0" applyNumberFormat="0" applyBorder="0" applyAlignment="0" applyProtection="0"/>
    <xf numFmtId="0" fontId="38" fillId="50" borderId="0" applyNumberFormat="0" applyBorder="0" applyAlignment="0" applyProtection="0"/>
    <xf numFmtId="0" fontId="38" fillId="45" borderId="0" applyNumberFormat="0" applyBorder="0" applyAlignment="0" applyProtection="0"/>
    <xf numFmtId="0" fontId="38" fillId="9" borderId="0" applyNumberFormat="0" applyBorder="0" applyAlignment="0" applyProtection="0"/>
    <xf numFmtId="0" fontId="38" fillId="11" borderId="0" applyNumberFormat="0" applyBorder="0" applyAlignment="0" applyProtection="0"/>
    <xf numFmtId="0" fontId="38" fillId="22" borderId="0" applyNumberFormat="0" applyBorder="0" applyAlignment="0" applyProtection="0"/>
    <xf numFmtId="0" fontId="38" fillId="59" borderId="0" applyNumberFormat="0" applyBorder="0" applyAlignment="0" applyProtection="0"/>
    <xf numFmtId="0" fontId="38" fillId="61" borderId="0" applyNumberFormat="0" applyBorder="0" applyAlignment="0" applyProtection="0"/>
    <xf numFmtId="0" fontId="38" fillId="11" borderId="0" applyNumberFormat="0" applyBorder="0" applyAlignment="0" applyProtection="0"/>
    <xf numFmtId="0" fontId="38" fillId="61" borderId="0" applyNumberFormat="0" applyBorder="0" applyAlignment="0" applyProtection="0"/>
    <xf numFmtId="0" fontId="38" fillId="62" borderId="0" applyNumberFormat="0" applyBorder="0" applyAlignment="0" applyProtection="0"/>
    <xf numFmtId="0" fontId="38" fillId="13" borderId="0" applyNumberFormat="0" applyBorder="0" applyAlignment="0" applyProtection="0"/>
    <xf numFmtId="0" fontId="38" fillId="11" borderId="0" applyNumberFormat="0" applyBorder="0" applyAlignment="0" applyProtection="0"/>
    <xf numFmtId="0" fontId="38" fillId="5" borderId="0" applyNumberFormat="0" applyBorder="0" applyAlignment="0" applyProtection="0"/>
    <xf numFmtId="0" fontId="38" fillId="13" borderId="0" applyNumberFormat="0" applyBorder="0" applyAlignment="0" applyProtection="0"/>
    <xf numFmtId="0" fontId="38" fillId="47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56" borderId="0" applyNumberFormat="0" applyBorder="0" applyAlignment="0" applyProtection="0"/>
    <xf numFmtId="0" fontId="38" fillId="3" borderId="0" applyNumberFormat="0" applyBorder="0" applyAlignment="0" applyProtection="0"/>
    <xf numFmtId="0" fontId="38" fillId="5" borderId="0" applyNumberFormat="0" applyBorder="0" applyAlignment="0" applyProtection="0"/>
    <xf numFmtId="0" fontId="38" fillId="8" borderId="0" applyNumberFormat="0" applyBorder="0" applyAlignment="0" applyProtection="0"/>
    <xf numFmtId="0" fontId="38" fillId="8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57" borderId="0" applyNumberFormat="0" applyBorder="0" applyAlignment="0" applyProtection="0"/>
    <xf numFmtId="0" fontId="38" fillId="31" borderId="0" applyNumberFormat="0" applyBorder="0" applyAlignment="0" applyProtection="0"/>
    <xf numFmtId="0" fontId="38" fillId="6" borderId="0" applyNumberFormat="0" applyBorder="0" applyAlignment="0" applyProtection="0"/>
    <xf numFmtId="0" fontId="38" fillId="8" borderId="0" applyNumberFormat="0" applyBorder="0" applyAlignment="0" applyProtection="0"/>
    <xf numFmtId="0" fontId="38" fillId="12" borderId="0" applyNumberFormat="0" applyBorder="0" applyAlignment="0" applyProtection="0"/>
    <xf numFmtId="0" fontId="38" fillId="13" borderId="0" applyNumberFormat="0" applyBorder="0" applyAlignment="0" applyProtection="0"/>
    <xf numFmtId="0" fontId="38" fillId="60" borderId="0" applyNumberFormat="0" applyBorder="0" applyAlignment="0" applyProtection="0"/>
    <xf numFmtId="0" fontId="38" fillId="63" borderId="0" applyNumberFormat="0" applyBorder="0" applyAlignment="0" applyProtection="0"/>
    <xf numFmtId="0" fontId="38" fillId="63" borderId="0" applyNumberFormat="0" applyBorder="0" applyAlignment="0" applyProtection="0"/>
    <xf numFmtId="0" fontId="38" fillId="64" borderId="0" applyNumberFormat="0" applyBorder="0" applyAlignment="0" applyProtection="0"/>
    <xf numFmtId="0" fontId="38" fillId="10" borderId="0" applyNumberFormat="0" applyBorder="0" applyAlignment="0" applyProtection="0"/>
    <xf numFmtId="0" fontId="38" fillId="12" borderId="0" applyNumberFormat="0" applyBorder="0" applyAlignment="0" applyProtection="0"/>
    <xf numFmtId="0" fontId="38" fillId="57" borderId="0" applyNumberFormat="0" applyBorder="0" applyAlignment="0" applyProtection="0"/>
    <xf numFmtId="0" fontId="38" fillId="6" borderId="0" applyNumberFormat="0" applyBorder="0" applyAlignment="0" applyProtection="0"/>
    <xf numFmtId="0" fontId="38" fillId="58" borderId="0" applyNumberFormat="0" applyBorder="0" applyAlignment="0" applyProtection="0"/>
    <xf numFmtId="0" fontId="38" fillId="9" borderId="0" applyNumberFormat="0" applyBorder="0" applyAlignment="0" applyProtection="0"/>
    <xf numFmtId="0" fontId="38" fillId="59" borderId="0" applyNumberFormat="0" applyBorder="0" applyAlignment="0" applyProtection="0"/>
    <xf numFmtId="0" fontId="38" fillId="13" borderId="0" applyNumberFormat="0" applyBorder="0" applyAlignment="0" applyProtection="0"/>
    <xf numFmtId="0" fontId="38" fillId="47" borderId="0" applyNumberFormat="0" applyBorder="0" applyAlignment="0" applyProtection="0"/>
    <xf numFmtId="0" fontId="38" fillId="3" borderId="0" applyNumberFormat="0" applyBorder="0" applyAlignment="0" applyProtection="0"/>
    <xf numFmtId="0" fontId="38" fillId="57" borderId="0" applyNumberFormat="0" applyBorder="0" applyAlignment="0" applyProtection="0"/>
    <xf numFmtId="0" fontId="38" fillId="6" borderId="0" applyNumberFormat="0" applyBorder="0" applyAlignment="0" applyProtection="0"/>
    <xf numFmtId="0" fontId="38" fillId="60" borderId="0" applyNumberFormat="0" applyBorder="0" applyAlignment="0" applyProtection="0"/>
    <xf numFmtId="0" fontId="38" fillId="10" borderId="0" applyNumberFormat="0" applyBorder="0" applyAlignment="0" applyProtection="0"/>
    <xf numFmtId="0" fontId="39" fillId="65" borderId="0" applyNumberFormat="0" applyBorder="0" applyAlignment="0" applyProtection="0"/>
    <xf numFmtId="0" fontId="39" fillId="49" borderId="0" applyNumberFormat="0" applyBorder="0" applyAlignment="0" applyProtection="0"/>
    <xf numFmtId="0" fontId="39" fillId="58" borderId="0" applyNumberFormat="0" applyBorder="0" applyAlignment="0" applyProtection="0"/>
    <xf numFmtId="0" fontId="39" fillId="66" borderId="0" applyNumberFormat="0" applyBorder="0" applyAlignment="0" applyProtection="0"/>
    <xf numFmtId="0" fontId="39" fillId="59" borderId="0" applyNumberFormat="0" applyBorder="0" applyAlignment="0" applyProtection="0"/>
    <xf numFmtId="0" fontId="39" fillId="64" borderId="0" applyNumberFormat="0" applyBorder="0" applyAlignment="0" applyProtection="0"/>
    <xf numFmtId="0" fontId="39" fillId="67" borderId="0" applyNumberFormat="0" applyBorder="0" applyAlignment="0" applyProtection="0"/>
    <xf numFmtId="0" fontId="39" fillId="52" borderId="0" applyNumberFormat="0" applyBorder="0" applyAlignment="0" applyProtection="0"/>
    <xf numFmtId="0" fontId="39" fillId="68" borderId="0" applyNumberFormat="0" applyBorder="0" applyAlignment="0" applyProtection="0"/>
    <xf numFmtId="0" fontId="39" fillId="49" borderId="0" applyNumberFormat="0" applyBorder="0" applyAlignment="0" applyProtection="0"/>
    <xf numFmtId="0" fontId="39" fillId="69" borderId="0" applyNumberFormat="0" applyBorder="0" applyAlignment="0" applyProtection="0"/>
    <xf numFmtId="0" fontId="39" fillId="45" borderId="0" applyNumberFormat="0" applyBorder="0" applyAlignment="0" applyProtection="0"/>
    <xf numFmtId="0" fontId="39" fillId="14" borderId="0" applyNumberFormat="0" applyBorder="0" applyAlignment="0" applyProtection="0"/>
    <xf numFmtId="0" fontId="39" fillId="8" borderId="0" applyNumberFormat="0" applyBorder="0" applyAlignment="0" applyProtection="0"/>
    <xf numFmtId="0" fontId="39" fillId="65" borderId="0" applyNumberFormat="0" applyBorder="0" applyAlignment="0" applyProtection="0"/>
    <xf numFmtId="0" fontId="39" fillId="57" borderId="0" applyNumberFormat="0" applyBorder="0" applyAlignment="0" applyProtection="0"/>
    <xf numFmtId="0" fontId="39" fillId="57" borderId="0" applyNumberFormat="0" applyBorder="0" applyAlignment="0" applyProtection="0"/>
    <xf numFmtId="0" fontId="39" fillId="70" borderId="0" applyNumberFormat="0" applyBorder="0" applyAlignment="0" applyProtection="0"/>
    <xf numFmtId="0" fontId="39" fillId="6" borderId="0" applyNumberFormat="0" applyBorder="0" applyAlignment="0" applyProtection="0"/>
    <xf numFmtId="0" fontId="39" fillId="14" borderId="0" applyNumberFormat="0" applyBorder="0" applyAlignment="0" applyProtection="0"/>
    <xf numFmtId="0" fontId="39" fillId="9" borderId="0" applyNumberFormat="0" applyBorder="0" applyAlignment="0" applyProtection="0"/>
    <xf numFmtId="0" fontId="39" fillId="7" borderId="0" applyNumberFormat="0" applyBorder="0" applyAlignment="0" applyProtection="0"/>
    <xf numFmtId="0" fontId="39" fillId="58" borderId="0" applyNumberFormat="0" applyBorder="0" applyAlignment="0" applyProtection="0"/>
    <xf numFmtId="0" fontId="39" fillId="50" borderId="0" applyNumberFormat="0" applyBorder="0" applyAlignment="0" applyProtection="0"/>
    <xf numFmtId="0" fontId="39" fillId="50" borderId="0" applyNumberFormat="0" applyBorder="0" applyAlignment="0" applyProtection="0"/>
    <xf numFmtId="0" fontId="39" fillId="45" borderId="0" applyNumberFormat="0" applyBorder="0" applyAlignment="0" applyProtection="0"/>
    <xf numFmtId="0" fontId="39" fillId="18" borderId="0" applyNumberFormat="0" applyBorder="0" applyAlignment="0" applyProtection="0"/>
    <xf numFmtId="0" fontId="39" fillId="9" borderId="0" applyNumberFormat="0" applyBorder="0" applyAlignment="0" applyProtection="0"/>
    <xf numFmtId="0" fontId="39" fillId="11" borderId="0" applyNumberFormat="0" applyBorder="0" applyAlignment="0" applyProtection="0"/>
    <xf numFmtId="0" fontId="39" fillId="22" borderId="0" applyNumberFormat="0" applyBorder="0" applyAlignment="0" applyProtection="0"/>
    <xf numFmtId="0" fontId="39" fillId="59" borderId="0" applyNumberFormat="0" applyBorder="0" applyAlignment="0" applyProtection="0"/>
    <xf numFmtId="0" fontId="39" fillId="61" borderId="0" applyNumberFormat="0" applyBorder="0" applyAlignment="0" applyProtection="0"/>
    <xf numFmtId="0" fontId="39" fillId="11" borderId="0" applyNumberFormat="0" applyBorder="0" applyAlignment="0" applyProtection="0"/>
    <xf numFmtId="0" fontId="39" fillId="61" borderId="0" applyNumberFormat="0" applyBorder="0" applyAlignment="0" applyProtection="0"/>
    <xf numFmtId="0" fontId="39" fillId="62" borderId="0" applyNumberFormat="0" applyBorder="0" applyAlignment="0" applyProtection="0"/>
    <xf numFmtId="0" fontId="39" fillId="12" borderId="0" applyNumberFormat="0" applyBorder="0" applyAlignment="0" applyProtection="0"/>
    <xf numFmtId="0" fontId="39" fillId="11" borderId="0" applyNumberFormat="0" applyBorder="0" applyAlignment="0" applyProtection="0"/>
    <xf numFmtId="0" fontId="39" fillId="15" borderId="0" applyNumberFormat="0" applyBorder="0" applyAlignment="0" applyProtection="0"/>
    <xf numFmtId="0" fontId="39" fillId="13" borderId="0" applyNumberFormat="0" applyBorder="0" applyAlignment="0" applyProtection="0"/>
    <xf numFmtId="0" fontId="39" fillId="67" borderId="0" applyNumberFormat="0" applyBorder="0" applyAlignment="0" applyProtection="0"/>
    <xf numFmtId="0" fontId="39" fillId="63" borderId="0" applyNumberFormat="0" applyBorder="0" applyAlignment="0" applyProtection="0"/>
    <xf numFmtId="0" fontId="39" fillId="15" borderId="0" applyNumberFormat="0" applyBorder="0" applyAlignment="0" applyProtection="0"/>
    <xf numFmtId="0" fontId="39" fillId="63" borderId="0" applyNumberFormat="0" applyBorder="0" applyAlignment="0" applyProtection="0"/>
    <xf numFmtId="0" fontId="39" fillId="71" borderId="0" applyNumberFormat="0" applyBorder="0" applyAlignment="0" applyProtection="0"/>
    <xf numFmtId="0" fontId="39" fillId="3" borderId="0" applyNumberFormat="0" applyBorder="0" applyAlignment="0" applyProtection="0"/>
    <xf numFmtId="0" fontId="39" fillId="15" borderId="0" applyNumberFormat="0" applyBorder="0" applyAlignment="0" applyProtection="0"/>
    <xf numFmtId="0" fontId="39" fillId="16" borderId="0" applyNumberFormat="0" applyBorder="0" applyAlignment="0" applyProtection="0"/>
    <xf numFmtId="0" fontId="39" fillId="16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72" borderId="0" applyNumberFormat="0" applyBorder="0" applyAlignment="0" applyProtection="0"/>
    <xf numFmtId="0" fontId="39" fillId="6" borderId="0" applyNumberFormat="0" applyBorder="0" applyAlignment="0" applyProtection="0"/>
    <xf numFmtId="0" fontId="39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21" borderId="0" applyNumberFormat="0" applyBorder="0" applyAlignment="0" applyProtection="0"/>
    <xf numFmtId="0" fontId="39" fillId="69" borderId="0" applyNumberFormat="0" applyBorder="0" applyAlignment="0" applyProtection="0"/>
    <xf numFmtId="0" fontId="39" fillId="73" borderId="0" applyNumberFormat="0" applyBorder="0" applyAlignment="0" applyProtection="0"/>
    <xf numFmtId="0" fontId="39" fillId="17" borderId="0" applyNumberFormat="0" applyBorder="0" applyAlignment="0" applyProtection="0"/>
    <xf numFmtId="0" fontId="39" fillId="73" borderId="0" applyNumberFormat="0" applyBorder="0" applyAlignment="0" applyProtection="0"/>
    <xf numFmtId="0" fontId="39" fillId="74" borderId="0" applyNumberFormat="0" applyBorder="0" applyAlignment="0" applyProtection="0"/>
    <xf numFmtId="0" fontId="39" fillId="9" borderId="0" applyNumberFormat="0" applyBorder="0" applyAlignment="0" applyProtection="0"/>
    <xf numFmtId="0" fontId="39" fillId="17" borderId="0" applyNumberFormat="0" applyBorder="0" applyAlignment="0" applyProtection="0"/>
    <xf numFmtId="0" fontId="39" fillId="65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75" borderId="0" applyNumberFormat="0" applyBorder="0" applyAlignment="0" applyProtection="0"/>
    <xf numFmtId="0" fontId="39" fillId="76" borderId="0" applyNumberFormat="0" applyBorder="0" applyAlignment="0" applyProtection="0"/>
    <xf numFmtId="0" fontId="39" fillId="77" borderId="0" applyNumberFormat="0" applyBorder="0" applyAlignment="0" applyProtection="0"/>
    <xf numFmtId="0" fontId="39" fillId="66" borderId="0" applyNumberFormat="0" applyBorder="0" applyAlignment="0" applyProtection="0"/>
    <xf numFmtId="0" fontId="39" fillId="73" borderId="0" applyNumberFormat="0" applyBorder="0" applyAlignment="0" applyProtection="0"/>
    <xf numFmtId="0" fontId="39" fillId="64" borderId="0" applyNumberFormat="0" applyBorder="0" applyAlignment="0" applyProtection="0"/>
    <xf numFmtId="0" fontId="39" fillId="67" borderId="0" applyNumberFormat="0" applyBorder="0" applyAlignment="0" applyProtection="0"/>
    <xf numFmtId="0" fontId="39" fillId="34" borderId="0" applyNumberFormat="0" applyBorder="0" applyAlignment="0" applyProtection="0"/>
    <xf numFmtId="0" fontId="39" fillId="68" borderId="0" applyNumberFormat="0" applyBorder="0" applyAlignment="0" applyProtection="0"/>
    <xf numFmtId="0" fontId="39" fillId="72" borderId="0" applyNumberFormat="0" applyBorder="0" applyAlignment="0" applyProtection="0"/>
    <xf numFmtId="0" fontId="39" fillId="78" borderId="0" applyNumberFormat="0" applyBorder="0" applyAlignment="0" applyProtection="0"/>
    <xf numFmtId="0" fontId="39" fillId="35" borderId="0" applyNumberFormat="0" applyBorder="0" applyAlignment="0" applyProtection="0"/>
    <xf numFmtId="0" fontId="50" fillId="44" borderId="0" applyNumberFormat="0" applyBorder="0" applyAlignment="0" applyProtection="0"/>
    <xf numFmtId="0" fontId="50" fillId="56" borderId="0" applyNumberFormat="0" applyBorder="0" applyAlignment="0" applyProtection="0"/>
    <xf numFmtId="0" fontId="42" fillId="61" borderId="2" applyNumberFormat="0" applyAlignment="0" applyProtection="0"/>
    <xf numFmtId="0" fontId="119" fillId="24" borderId="2" applyNumberFormat="0" applyAlignment="0" applyProtection="0"/>
    <xf numFmtId="0" fontId="47" fillId="79" borderId="4" applyNumberFormat="0" applyAlignment="0" applyProtection="0"/>
    <xf numFmtId="0" fontId="47" fillId="80" borderId="4" applyNumberFormat="0" applyAlignment="0" applyProtection="0"/>
    <xf numFmtId="0" fontId="55" fillId="0" borderId="0"/>
    <xf numFmtId="232" fontId="27" fillId="0" borderId="0" applyFont="0" applyFill="0" applyBorder="0" applyProtection="0">
      <alignment horizontal="center" vertical="center"/>
    </xf>
    <xf numFmtId="49" fontId="27" fillId="0" borderId="0" applyFont="0" applyFill="0" applyBorder="0" applyProtection="0">
      <alignment horizontal="left" vertical="center" wrapText="1"/>
    </xf>
    <xf numFmtId="49" fontId="219" fillId="0" borderId="0" applyFill="0" applyBorder="0" applyProtection="0">
      <alignment horizontal="left" vertical="center"/>
    </xf>
    <xf numFmtId="49" fontId="126" fillId="0" borderId="5" applyFill="0" applyProtection="0">
      <alignment horizontal="center" vertical="center" wrapText="1"/>
    </xf>
    <xf numFmtId="49" fontId="126" fillId="0" borderId="53" applyFill="0" applyProtection="0">
      <alignment horizontal="center" vertical="center" wrapText="1"/>
    </xf>
    <xf numFmtId="49" fontId="27" fillId="0" borderId="0" applyFont="0" applyFill="0" applyBorder="0" applyProtection="0">
      <alignment horizontal="left" vertical="center" wrapText="1"/>
    </xf>
    <xf numFmtId="0" fontId="54" fillId="46" borderId="0" applyNumberFormat="0" applyBorder="0" applyAlignment="0" applyProtection="0"/>
    <xf numFmtId="0" fontId="54" fillId="49" borderId="0" applyNumberFormat="0" applyBorder="0" applyAlignment="0" applyProtection="0"/>
    <xf numFmtId="0" fontId="220" fillId="0" borderId="54" applyNumberFormat="0" applyFill="0" applyAlignment="0" applyProtection="0"/>
    <xf numFmtId="0" fontId="221" fillId="0" borderId="31" applyNumberFormat="0" applyFill="0" applyAlignment="0" applyProtection="0"/>
    <xf numFmtId="0" fontId="222" fillId="0" borderId="55" applyNumberFormat="0" applyFill="0" applyAlignment="0" applyProtection="0"/>
    <xf numFmtId="0" fontId="222" fillId="0" borderId="0" applyNumberFormat="0" applyFill="0" applyBorder="0" applyAlignment="0" applyProtection="0"/>
    <xf numFmtId="0" fontId="40" fillId="50" borderId="2" applyNumberFormat="0" applyAlignment="0" applyProtection="0"/>
    <xf numFmtId="0" fontId="40" fillId="33" borderId="2" applyNumberFormat="0" applyAlignment="0" applyProtection="0"/>
    <xf numFmtId="0" fontId="52" fillId="0" borderId="13" applyNumberFormat="0" applyFill="0" applyAlignment="0" applyProtection="0"/>
    <xf numFmtId="0" fontId="49" fillId="63" borderId="0" applyNumberFormat="0" applyBorder="0" applyAlignment="0" applyProtection="0"/>
    <xf numFmtId="0" fontId="124" fillId="33" borderId="0" applyNumberFormat="0" applyBorder="0" applyAlignment="0" applyProtection="0"/>
    <xf numFmtId="0" fontId="223" fillId="55" borderId="14" applyNumberFormat="0" applyAlignment="0" applyProtection="0"/>
    <xf numFmtId="0" fontId="13" fillId="38" borderId="14" applyNumberFormat="0" applyFont="0" applyAlignment="0" applyProtection="0"/>
    <xf numFmtId="0" fontId="41" fillId="61" borderId="15" applyNumberFormat="0" applyAlignment="0" applyProtection="0"/>
    <xf numFmtId="0" fontId="41" fillId="24" borderId="15" applyNumberFormat="0" applyAlignment="0" applyProtection="0"/>
    <xf numFmtId="0" fontId="46" fillId="0" borderId="17" applyNumberFormat="0" applyFill="0" applyAlignment="0" applyProtection="0"/>
    <xf numFmtId="233" fontId="27" fillId="0" borderId="0" applyFont="0" applyFill="0" applyBorder="0" applyProtection="0"/>
    <xf numFmtId="233" fontId="27" fillId="0" borderId="0" applyFont="0" applyFill="0" applyBorder="0" applyProtection="0"/>
    <xf numFmtId="0" fontId="224" fillId="0" borderId="0" applyNumberFormat="0" applyFill="0" applyBorder="0" applyProtection="0"/>
    <xf numFmtId="0" fontId="224" fillId="0" borderId="0" applyNumberFormat="0" applyFill="0" applyBorder="0" applyProtection="0"/>
    <xf numFmtId="3" fontId="27" fillId="0" borderId="0" applyFont="0" applyFill="0" applyBorder="0" applyProtection="0">
      <alignment horizontal="right"/>
    </xf>
    <xf numFmtId="4" fontId="27" fillId="0" borderId="0" applyFont="0" applyFill="0" applyBorder="0" applyProtection="0">
      <alignment horizontal="right"/>
    </xf>
    <xf numFmtId="4" fontId="27" fillId="0" borderId="0" applyFont="0" applyFill="0" applyBorder="0" applyProtection="0">
      <alignment horizontal="right"/>
    </xf>
    <xf numFmtId="49" fontId="27" fillId="0" borderId="0" applyFont="0" applyFill="0" applyBorder="0" applyProtection="0">
      <alignment wrapText="1"/>
    </xf>
    <xf numFmtId="49" fontId="27" fillId="0" borderId="0" applyFont="0" applyFill="0" applyBorder="0" applyProtection="0">
      <alignment wrapText="1"/>
    </xf>
    <xf numFmtId="0" fontId="39" fillId="75" borderId="0" applyNumberFormat="0" applyBorder="0" applyAlignment="0" applyProtection="0"/>
    <xf numFmtId="0" fontId="39" fillId="75" borderId="0" applyNumberFormat="0" applyBorder="0" applyAlignment="0" applyProtection="0"/>
    <xf numFmtId="0" fontId="39" fillId="81" borderId="0" applyNumberFormat="0" applyBorder="0" applyAlignment="0" applyProtection="0"/>
    <xf numFmtId="0" fontId="39" fillId="81" borderId="0" applyNumberFormat="0" applyBorder="0" applyAlignment="0" applyProtection="0"/>
    <xf numFmtId="0" fontId="39" fillId="77" borderId="0" applyNumberFormat="0" applyBorder="0" applyAlignment="0" applyProtection="0"/>
    <xf numFmtId="0" fontId="39" fillId="77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73" borderId="0" applyNumberFormat="0" applyBorder="0" applyAlignment="0" applyProtection="0"/>
    <xf numFmtId="0" fontId="39" fillId="73" borderId="0" applyNumberFormat="0" applyBorder="0" applyAlignment="0" applyProtection="0"/>
    <xf numFmtId="0" fontId="39" fillId="82" borderId="0" applyNumberFormat="0" applyBorder="0" applyAlignment="0" applyProtection="0"/>
    <xf numFmtId="0" fontId="39" fillId="82" borderId="0" applyNumberFormat="0" applyBorder="0" applyAlignment="0" applyProtection="0"/>
    <xf numFmtId="0" fontId="39" fillId="67" borderId="0" applyNumberFormat="0" applyBorder="0" applyAlignment="0" applyProtection="0"/>
    <xf numFmtId="0" fontId="39" fillId="67" borderId="0" applyNumberFormat="0" applyBorder="0" applyAlignment="0" applyProtection="0"/>
    <xf numFmtId="0" fontId="39" fillId="71" borderId="0" applyNumberFormat="0" applyBorder="0" applyAlignment="0" applyProtection="0"/>
    <xf numFmtId="0" fontId="39" fillId="71" borderId="0" applyNumberFormat="0" applyBorder="0" applyAlignment="0" applyProtection="0"/>
    <xf numFmtId="0" fontId="39" fillId="68" borderId="0" applyNumberFormat="0" applyBorder="0" applyAlignment="0" applyProtection="0"/>
    <xf numFmtId="0" fontId="39" fillId="68" borderId="0" applyNumberFormat="0" applyBorder="0" applyAlignment="0" applyProtection="0"/>
    <xf numFmtId="0" fontId="39" fillId="72" borderId="0" applyNumberFormat="0" applyBorder="0" applyAlignment="0" applyProtection="0"/>
    <xf numFmtId="0" fontId="39" fillId="72" borderId="0" applyNumberFormat="0" applyBorder="0" applyAlignment="0" applyProtection="0"/>
    <xf numFmtId="0" fontId="39" fillId="78" borderId="0" applyNumberFormat="0" applyBorder="0" applyAlignment="0" applyProtection="0"/>
    <xf numFmtId="0" fontId="39" fillId="78" borderId="0" applyNumberFormat="0" applyBorder="0" applyAlignment="0" applyProtection="0"/>
    <xf numFmtId="0" fontId="39" fillId="66" borderId="0" applyNumberFormat="0" applyBorder="0" applyAlignment="0" applyProtection="0"/>
    <xf numFmtId="0" fontId="39" fillId="66" borderId="0" applyNumberFormat="0" applyBorder="0" applyAlignment="0" applyProtection="0"/>
    <xf numFmtId="0" fontId="39" fillId="75" borderId="0" applyNumberFormat="0" applyBorder="0" applyAlignment="0" applyProtection="0"/>
    <xf numFmtId="0" fontId="39" fillId="77" borderId="0" applyNumberFormat="0" applyBorder="0" applyAlignment="0" applyProtection="0"/>
    <xf numFmtId="0" fontId="39" fillId="73" borderId="0" applyNumberFormat="0" applyBorder="0" applyAlignment="0" applyProtection="0"/>
    <xf numFmtId="0" fontId="39" fillId="67" borderId="0" applyNumberFormat="0" applyBorder="0" applyAlignment="0" applyProtection="0"/>
    <xf numFmtId="0" fontId="39" fillId="68" borderId="0" applyNumberFormat="0" applyBorder="0" applyAlignment="0" applyProtection="0"/>
    <xf numFmtId="0" fontId="39" fillId="78" borderId="0" applyNumberFormat="0" applyBorder="0" applyAlignment="0" applyProtection="0"/>
    <xf numFmtId="0" fontId="40" fillId="50" borderId="2" applyNumberFormat="0" applyAlignment="0" applyProtection="0"/>
    <xf numFmtId="0" fontId="40" fillId="50" borderId="2" applyNumberFormat="0" applyAlignment="0" applyProtection="0"/>
    <xf numFmtId="0" fontId="40" fillId="50" borderId="2" applyNumberFormat="0" applyAlignment="0" applyProtection="0"/>
    <xf numFmtId="0" fontId="40" fillId="32" borderId="2" applyNumberFormat="0" applyAlignment="0" applyProtection="0"/>
    <xf numFmtId="0" fontId="40" fillId="32" borderId="2" applyNumberFormat="0" applyAlignment="0" applyProtection="0"/>
    <xf numFmtId="0" fontId="41" fillId="61" borderId="15" applyNumberFormat="0" applyAlignment="0" applyProtection="0"/>
    <xf numFmtId="0" fontId="41" fillId="61" borderId="15" applyNumberFormat="0" applyAlignment="0" applyProtection="0"/>
    <xf numFmtId="0" fontId="41" fillId="25" borderId="15" applyNumberFormat="0" applyAlignment="0" applyProtection="0"/>
    <xf numFmtId="0" fontId="41" fillId="25" borderId="15" applyNumberFormat="0" applyAlignment="0" applyProtection="0"/>
    <xf numFmtId="0" fontId="42" fillId="61" borderId="2" applyNumberFormat="0" applyAlignment="0" applyProtection="0"/>
    <xf numFmtId="0" fontId="42" fillId="61" borderId="2" applyNumberFormat="0" applyAlignment="0" applyProtection="0"/>
    <xf numFmtId="0" fontId="42" fillId="25" borderId="2" applyNumberFormat="0" applyAlignment="0" applyProtection="0"/>
    <xf numFmtId="0" fontId="42" fillId="25" borderId="2" applyNumberFormat="0" applyAlignment="0" applyProtection="0"/>
    <xf numFmtId="0" fontId="193" fillId="0" borderId="0" applyNumberFormat="0" applyFill="0" applyBorder="0" applyAlignment="0" applyProtection="0"/>
    <xf numFmtId="0" fontId="225" fillId="0" borderId="0" applyNumberFormat="0" applyFill="0" applyBorder="0" applyAlignment="0" applyProtection="0">
      <alignment vertical="top"/>
      <protection locked="0"/>
    </xf>
    <xf numFmtId="231" fontId="13" fillId="0" borderId="0" applyFont="0" applyFill="0" applyBorder="0" applyAlignment="0" applyProtection="0"/>
    <xf numFmtId="0" fontId="54" fillId="46" borderId="0" applyNumberFormat="0" applyBorder="0" applyAlignment="0" applyProtection="0"/>
    <xf numFmtId="0" fontId="43" fillId="0" borderId="9" applyNumberFormat="0" applyFill="0" applyAlignment="0" applyProtection="0"/>
    <xf numFmtId="0" fontId="120" fillId="0" borderId="19" applyNumberFormat="0" applyFill="0" applyAlignment="0" applyProtection="0"/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121" fillId="0" borderId="20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122" fillId="0" borderId="21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7" fillId="0" borderId="0"/>
    <xf numFmtId="0" fontId="5" fillId="0" borderId="0"/>
    <xf numFmtId="0" fontId="13" fillId="0" borderId="0"/>
    <xf numFmtId="0" fontId="5" fillId="0" borderId="0"/>
    <xf numFmtId="0" fontId="5" fillId="0" borderId="0"/>
    <xf numFmtId="0" fontId="27" fillId="0" borderId="0"/>
    <xf numFmtId="0" fontId="5" fillId="0" borderId="0"/>
    <xf numFmtId="0" fontId="38" fillId="0" borderId="0"/>
    <xf numFmtId="0" fontId="38" fillId="0" borderId="0"/>
    <xf numFmtId="0" fontId="38" fillId="0" borderId="0"/>
    <xf numFmtId="0" fontId="1" fillId="0" borderId="0"/>
    <xf numFmtId="0" fontId="1" fillId="0" borderId="0"/>
    <xf numFmtId="0" fontId="38" fillId="0" borderId="0"/>
    <xf numFmtId="0" fontId="1" fillId="0" borderId="0"/>
    <xf numFmtId="0" fontId="46" fillId="0" borderId="17" applyNumberFormat="0" applyFill="0" applyAlignment="0" applyProtection="0"/>
    <xf numFmtId="0" fontId="46" fillId="0" borderId="22" applyNumberFormat="0" applyFill="0" applyAlignment="0" applyProtection="0"/>
    <xf numFmtId="0" fontId="46" fillId="0" borderId="17" applyNumberFormat="0" applyFill="0" applyAlignment="0" applyProtection="0"/>
    <xf numFmtId="0" fontId="47" fillId="79" borderId="4" applyNumberFormat="0" applyAlignment="0" applyProtection="0"/>
    <xf numFmtId="0" fontId="47" fillId="79" borderId="4" applyNumberFormat="0" applyAlignment="0" applyProtection="0"/>
    <xf numFmtId="0" fontId="47" fillId="79" borderId="4" applyNumberFormat="0" applyAlignment="0" applyProtection="0"/>
    <xf numFmtId="0" fontId="47" fillId="80" borderId="4" applyNumberFormat="0" applyAlignment="0" applyProtection="0"/>
    <xf numFmtId="0" fontId="47" fillId="80" borderId="4" applyNumberFormat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63" borderId="0" applyNumberFormat="0" applyBorder="0" applyAlignment="0" applyProtection="0"/>
    <xf numFmtId="0" fontId="49" fillId="63" borderId="0" applyNumberFormat="0" applyBorder="0" applyAlignment="0" applyProtection="0"/>
    <xf numFmtId="0" fontId="49" fillId="33" borderId="0" applyNumberFormat="0" applyBorder="0" applyAlignment="0" applyProtection="0"/>
    <xf numFmtId="0" fontId="49" fillId="33" borderId="0" applyNumberFormat="0" applyBorder="0" applyAlignment="0" applyProtection="0"/>
    <xf numFmtId="0" fontId="42" fillId="61" borderId="2" applyNumberFormat="0" applyAlignment="0" applyProtection="0"/>
    <xf numFmtId="0" fontId="119" fillId="29" borderId="2" applyNumberFormat="0" applyAlignment="0" applyProtection="0"/>
    <xf numFmtId="0" fontId="5" fillId="0" borderId="0"/>
    <xf numFmtId="0" fontId="5" fillId="0" borderId="0"/>
    <xf numFmtId="0" fontId="2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27" fillId="0" borderId="0"/>
    <xf numFmtId="0" fontId="13" fillId="0" borderId="0"/>
    <xf numFmtId="0" fontId="13" fillId="0" borderId="0"/>
    <xf numFmtId="0" fontId="22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18" fillId="0" borderId="0"/>
    <xf numFmtId="0" fontId="1" fillId="0" borderId="0"/>
    <xf numFmtId="0" fontId="5" fillId="0" borderId="0"/>
    <xf numFmtId="0" fontId="46" fillId="0" borderId="22" applyNumberFormat="0" applyFill="0" applyAlignment="0" applyProtection="0"/>
    <xf numFmtId="0" fontId="50" fillId="44" borderId="0" applyNumberFormat="0" applyBorder="0" applyAlignment="0" applyProtection="0"/>
    <xf numFmtId="0" fontId="50" fillId="44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44" borderId="0" applyNumberFormat="0" applyBorder="0" applyAlignment="0" applyProtection="0"/>
    <xf numFmtId="0" fontId="51" fillId="0" borderId="0" applyNumberFormat="0" applyFill="0" applyBorder="0" applyAlignment="0" applyProtection="0"/>
    <xf numFmtId="0" fontId="13" fillId="10" borderId="14" applyNumberFormat="0" applyFont="0" applyAlignment="0" applyProtection="0"/>
    <xf numFmtId="0" fontId="223" fillId="55" borderId="14" applyNumberFormat="0" applyAlignment="0" applyProtection="0"/>
    <xf numFmtId="0" fontId="226" fillId="55" borderId="14" applyNumberFormat="0" applyAlignment="0" applyProtection="0"/>
    <xf numFmtId="0" fontId="13" fillId="10" borderId="14" applyNumberFormat="0" applyFont="0" applyAlignment="0" applyProtection="0"/>
    <xf numFmtId="0" fontId="27" fillId="38" borderId="14" applyNumberFormat="0" applyFont="0" applyAlignment="0" applyProtection="0"/>
    <xf numFmtId="0" fontId="27" fillId="38" borderId="14" applyNumberFormat="0" applyFont="0" applyAlignment="0" applyProtection="0"/>
    <xf numFmtId="0" fontId="226" fillId="55" borderId="14" applyNumberFormat="0" applyAlignment="0" applyProtection="0"/>
    <xf numFmtId="0" fontId="13" fillId="10" borderId="14" applyNumberFormat="0" applyFont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49" fillId="63" borderId="0" applyNumberFormat="0" applyBorder="0" applyAlignment="0" applyProtection="0"/>
    <xf numFmtId="0" fontId="27" fillId="0" borderId="0"/>
    <xf numFmtId="0" fontId="53" fillId="0" borderId="0" applyNumberFormat="0" applyFill="0" applyBorder="0" applyAlignment="0" applyProtection="0"/>
    <xf numFmtId="230" fontId="13" fillId="0" borderId="0" applyFont="0" applyFill="0" applyBorder="0" applyAlignment="0" applyProtection="0"/>
    <xf numFmtId="0" fontId="54" fillId="46" borderId="0" applyNumberFormat="0" applyBorder="0" applyAlignment="0" applyProtection="0"/>
    <xf numFmtId="0" fontId="54" fillId="46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229" fillId="0" borderId="0"/>
    <xf numFmtId="0" fontId="1" fillId="0" borderId="0"/>
    <xf numFmtId="0" fontId="23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1" fillId="0" borderId="0"/>
    <xf numFmtId="0" fontId="38" fillId="43" borderId="0" applyNumberFormat="0" applyBorder="0" applyAlignment="0" applyProtection="0"/>
    <xf numFmtId="0" fontId="38" fillId="2" borderId="0" applyNumberFormat="0" applyBorder="0" applyAlignment="0" applyProtection="0"/>
    <xf numFmtId="0" fontId="38" fillId="44" borderId="0" applyNumberFormat="0" applyBorder="0" applyAlignment="0" applyProtection="0"/>
    <xf numFmtId="0" fontId="38" fillId="3" borderId="0" applyNumberFormat="0" applyBorder="0" applyAlignment="0" applyProtection="0"/>
    <xf numFmtId="0" fontId="38" fillId="46" borderId="0" applyNumberFormat="0" applyBorder="0" applyAlignment="0" applyProtection="0"/>
    <xf numFmtId="0" fontId="38" fillId="4" borderId="0" applyNumberFormat="0" applyBorder="0" applyAlignment="0" applyProtection="0"/>
    <xf numFmtId="0" fontId="38" fillId="47" borderId="0" applyNumberFormat="0" applyBorder="0" applyAlignment="0" applyProtection="0"/>
    <xf numFmtId="0" fontId="38" fillId="5" borderId="0" applyNumberFormat="0" applyBorder="0" applyAlignment="0" applyProtection="0"/>
    <xf numFmtId="0" fontId="38" fillId="48" borderId="0" applyNumberFormat="0" applyBorder="0" applyAlignment="0" applyProtection="0"/>
    <xf numFmtId="0" fontId="38" fillId="50" borderId="0" applyNumberFormat="0" applyBorder="0" applyAlignment="0" applyProtection="0"/>
    <xf numFmtId="0" fontId="38" fillId="57" borderId="0" applyNumberFormat="0" applyBorder="0" applyAlignment="0" applyProtection="0"/>
    <xf numFmtId="0" fontId="38" fillId="58" borderId="0" applyNumberFormat="0" applyBorder="0" applyAlignment="0" applyProtection="0"/>
    <xf numFmtId="0" fontId="38" fillId="59" borderId="0" applyNumberFormat="0" applyBorder="0" applyAlignment="0" applyProtection="0"/>
    <xf numFmtId="0" fontId="38" fillId="11" borderId="0" applyNumberFormat="0" applyBorder="0" applyAlignment="0" applyProtection="0"/>
    <xf numFmtId="0" fontId="38" fillId="47" borderId="0" applyNumberFormat="0" applyBorder="0" applyAlignment="0" applyProtection="0"/>
    <xf numFmtId="0" fontId="38" fillId="57" borderId="0" applyNumberFormat="0" applyBorder="0" applyAlignment="0" applyProtection="0"/>
    <xf numFmtId="0" fontId="38" fillId="60" borderId="0" applyNumberFormat="0" applyBorder="0" applyAlignment="0" applyProtection="0"/>
    <xf numFmtId="0" fontId="39" fillId="65" borderId="0" applyNumberFormat="0" applyBorder="0" applyAlignment="0" applyProtection="0"/>
    <xf numFmtId="0" fontId="39" fillId="58" borderId="0" applyNumberFormat="0" applyBorder="0" applyAlignment="0" applyProtection="0"/>
    <xf numFmtId="0" fontId="39" fillId="59" borderId="0" applyNumberFormat="0" applyBorder="0" applyAlignment="0" applyProtection="0"/>
    <xf numFmtId="0" fontId="39" fillId="11" borderId="0" applyNumberFormat="0" applyBorder="0" applyAlignment="0" applyProtection="0"/>
    <xf numFmtId="0" fontId="39" fillId="67" borderId="0" applyNumberFormat="0" applyBorder="0" applyAlignment="0" applyProtection="0"/>
    <xf numFmtId="0" fontId="39" fillId="15" borderId="0" applyNumberFormat="0" applyBorder="0" applyAlignment="0" applyProtection="0"/>
    <xf numFmtId="0" fontId="39" fillId="68" borderId="0" applyNumberFormat="0" applyBorder="0" applyAlignment="0" applyProtection="0"/>
    <xf numFmtId="0" fontId="39" fillId="69" borderId="0" applyNumberFormat="0" applyBorder="0" applyAlignment="0" applyProtection="0"/>
    <xf numFmtId="0" fontId="39" fillId="17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</cellStyleXfs>
  <cellXfs count="206">
    <xf numFmtId="0" fontId="0" fillId="0" borderId="0" xfId="0"/>
    <xf numFmtId="172" fontId="217" fillId="39" borderId="0" xfId="0" applyNumberFormat="1" applyFont="1" applyFill="1" applyBorder="1" applyProtection="1"/>
    <xf numFmtId="175" fontId="198" fillId="0" borderId="0" xfId="0" applyNumberFormat="1" applyFont="1" applyFill="1" applyBorder="1" applyProtection="1"/>
    <xf numFmtId="175" fontId="198" fillId="0" borderId="37" xfId="0" applyNumberFormat="1" applyFont="1" applyFill="1" applyBorder="1" applyProtection="1"/>
    <xf numFmtId="172" fontId="198" fillId="0" borderId="0" xfId="0" applyNumberFormat="1" applyFont="1" applyFill="1" applyBorder="1" applyAlignment="1" applyProtection="1">
      <alignment horizontal="right"/>
    </xf>
    <xf numFmtId="0" fontId="194" fillId="0" borderId="0" xfId="0" applyFont="1" applyFill="1" applyAlignment="1" applyProtection="1">
      <alignment horizontal="right" wrapText="1"/>
    </xf>
    <xf numFmtId="172" fontId="198" fillId="0" borderId="37" xfId="0" applyNumberFormat="1" applyFont="1" applyBorder="1" applyProtection="1"/>
    <xf numFmtId="0" fontId="196" fillId="0" borderId="0" xfId="1825" applyFont="1" applyBorder="1" applyAlignment="1" applyProtection="1">
      <protection locked="0"/>
    </xf>
    <xf numFmtId="0" fontId="195" fillId="0" borderId="0" xfId="1825" applyFont="1" applyBorder="1" applyAlignment="1" applyProtection="1">
      <protection locked="0"/>
    </xf>
    <xf numFmtId="0" fontId="194" fillId="0" borderId="0" xfId="0" applyFont="1" applyBorder="1" applyProtection="1">
      <protection locked="0"/>
    </xf>
    <xf numFmtId="0" fontId="194" fillId="0" borderId="18" xfId="0" applyFont="1" applyBorder="1" applyAlignment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7" fillId="0" borderId="5" xfId="1824" applyNumberFormat="1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5" fillId="0" borderId="0" xfId="0" applyFont="1" applyProtection="1">
      <protection locked="0"/>
    </xf>
    <xf numFmtId="0" fontId="199" fillId="0" borderId="0" xfId="0" applyFont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0" xfId="0" applyFont="1" applyFill="1" applyProtection="1">
      <protection locked="0"/>
    </xf>
    <xf numFmtId="0" fontId="196" fillId="0" borderId="0" xfId="1825" applyFont="1" applyBorder="1" applyAlignment="1" applyProtection="1">
      <protection hidden="1"/>
    </xf>
    <xf numFmtId="0" fontId="195" fillId="0" borderId="0" xfId="1825" applyFont="1" applyBorder="1" applyAlignment="1" applyProtection="1">
      <protection hidden="1"/>
    </xf>
    <xf numFmtId="0" fontId="214" fillId="0" borderId="25" xfId="1825" applyFont="1" applyFill="1" applyBorder="1" applyAlignment="1" applyProtection="1">
      <protection hidden="1"/>
    </xf>
    <xf numFmtId="0" fontId="129" fillId="0" borderId="26" xfId="0" applyFont="1" applyFill="1" applyBorder="1" applyAlignment="1" applyProtection="1">
      <alignment wrapText="1"/>
      <protection hidden="1"/>
    </xf>
    <xf numFmtId="0" fontId="197" fillId="0" borderId="0" xfId="1825" applyFont="1" applyFill="1" applyBorder="1" applyAlignment="1" applyProtection="1">
      <protection hidden="1"/>
    </xf>
    <xf numFmtId="0" fontId="16" fillId="39" borderId="26" xfId="0" applyFont="1" applyFill="1" applyBorder="1" applyAlignment="1" applyProtection="1">
      <alignment vertical="center" wrapText="1"/>
      <protection hidden="1"/>
    </xf>
    <xf numFmtId="0" fontId="197" fillId="0" borderId="0" xfId="1825" applyFont="1" applyBorder="1" applyAlignment="1" applyProtection="1">
      <protection hidden="1"/>
    </xf>
    <xf numFmtId="0" fontId="16" fillId="39" borderId="32" xfId="0" applyFont="1" applyFill="1" applyBorder="1" applyAlignment="1" applyProtection="1">
      <alignment wrapText="1"/>
      <protection hidden="1"/>
    </xf>
    <xf numFmtId="0" fontId="16" fillId="0" borderId="42" xfId="0" applyFont="1" applyFill="1" applyBorder="1" applyAlignment="1" applyProtection="1">
      <alignment wrapText="1"/>
      <protection hidden="1"/>
    </xf>
    <xf numFmtId="0" fontId="197" fillId="0" borderId="37" xfId="1825" applyFont="1" applyFill="1" applyBorder="1" applyAlignment="1" applyProtection="1">
      <protection hidden="1"/>
    </xf>
    <xf numFmtId="0" fontId="16" fillId="0" borderId="43" xfId="0" applyFont="1" applyFill="1" applyBorder="1" applyAlignment="1" applyProtection="1">
      <alignment wrapText="1"/>
      <protection hidden="1"/>
    </xf>
    <xf numFmtId="0" fontId="213" fillId="41" borderId="27" xfId="0" applyFont="1" applyFill="1" applyBorder="1" applyAlignment="1" applyProtection="1">
      <alignment vertical="center" wrapText="1"/>
      <protection hidden="1"/>
    </xf>
    <xf numFmtId="172" fontId="213" fillId="41" borderId="50" xfId="0" applyNumberFormat="1" applyFont="1" applyFill="1" applyBorder="1" applyAlignment="1" applyProtection="1">
      <alignment vertical="center" wrapText="1"/>
      <protection hidden="1"/>
    </xf>
    <xf numFmtId="0" fontId="16" fillId="39" borderId="42" xfId="0" applyFont="1" applyFill="1" applyBorder="1" applyAlignment="1" applyProtection="1">
      <alignment wrapText="1"/>
      <protection hidden="1"/>
    </xf>
    <xf numFmtId="0" fontId="197" fillId="0" borderId="27" xfId="1825" applyFont="1" applyFill="1" applyBorder="1" applyAlignment="1" applyProtection="1">
      <protection hidden="1"/>
    </xf>
    <xf numFmtId="0" fontId="16" fillId="0" borderId="24" xfId="0" applyFont="1" applyFill="1" applyBorder="1" applyAlignment="1" applyProtection="1">
      <alignment vertical="center" wrapText="1"/>
      <protection hidden="1"/>
    </xf>
    <xf numFmtId="0" fontId="16" fillId="0" borderId="5" xfId="0" applyFont="1" applyFill="1" applyBorder="1" applyAlignment="1" applyProtection="1">
      <alignment vertical="center" wrapText="1"/>
      <protection hidden="1"/>
    </xf>
    <xf numFmtId="0" fontId="202" fillId="0" borderId="1" xfId="0" applyFont="1" applyFill="1" applyBorder="1" applyAlignment="1" applyProtection="1">
      <alignment horizontal="left" wrapText="1"/>
      <protection hidden="1"/>
    </xf>
    <xf numFmtId="0" fontId="16" fillId="0" borderId="5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5" fillId="0" borderId="41" xfId="0" applyFont="1" applyFill="1" applyBorder="1" applyAlignment="1" applyProtection="1">
      <protection hidden="1"/>
    </xf>
    <xf numFmtId="0" fontId="5" fillId="0" borderId="0" xfId="0" applyFont="1" applyProtection="1">
      <protection hidden="1"/>
    </xf>
    <xf numFmtId="0" fontId="206" fillId="39" borderId="51" xfId="0" applyFont="1" applyFill="1" applyBorder="1" applyAlignment="1" applyProtection="1">
      <alignment horizontal="right"/>
    </xf>
    <xf numFmtId="0" fontId="206" fillId="39" borderId="52" xfId="0" applyFont="1" applyFill="1" applyBorder="1" applyAlignment="1" applyProtection="1">
      <alignment horizontal="right"/>
    </xf>
    <xf numFmtId="172" fontId="217" fillId="42" borderId="52" xfId="0" applyNumberFormat="1" applyFont="1" applyFill="1" applyBorder="1" applyProtection="1"/>
    <xf numFmtId="172" fontId="198" fillId="39" borderId="0" xfId="0" applyNumberFormat="1" applyFont="1" applyFill="1" applyBorder="1" applyProtection="1"/>
    <xf numFmtId="172" fontId="198" fillId="0" borderId="0" xfId="0" applyNumberFormat="1" applyFont="1" applyBorder="1" applyAlignment="1" applyProtection="1"/>
    <xf numFmtId="172" fontId="198" fillId="0" borderId="0" xfId="0" applyNumberFormat="1" applyFont="1" applyBorder="1" applyProtection="1"/>
    <xf numFmtId="0" fontId="198" fillId="0" borderId="0" xfId="0" applyFont="1" applyBorder="1" applyProtection="1"/>
    <xf numFmtId="0" fontId="198" fillId="0" borderId="0" xfId="0" applyFont="1" applyFill="1" applyBorder="1" applyProtection="1"/>
    <xf numFmtId="172" fontId="198" fillId="0" borderId="0" xfId="0" applyNumberFormat="1" applyFont="1" applyFill="1" applyBorder="1" applyProtection="1"/>
    <xf numFmtId="172" fontId="198" fillId="0" borderId="0" xfId="0" applyNumberFormat="1" applyFont="1" applyBorder="1" applyAlignment="1" applyProtection="1">
      <alignment horizontal="right"/>
    </xf>
    <xf numFmtId="172" fontId="198" fillId="0" borderId="47" xfId="0" applyNumberFormat="1" applyFont="1" applyBorder="1" applyAlignment="1" applyProtection="1">
      <alignment horizontal="right"/>
    </xf>
    <xf numFmtId="172" fontId="198" fillId="0" borderId="37" xfId="0" applyNumberFormat="1" applyFont="1" applyBorder="1" applyAlignment="1" applyProtection="1">
      <alignment horizontal="right"/>
    </xf>
    <xf numFmtId="0" fontId="198" fillId="0" borderId="37" xfId="0" applyFont="1" applyBorder="1" applyProtection="1"/>
    <xf numFmtId="0" fontId="198" fillId="0" borderId="37" xfId="0" applyFont="1" applyFill="1" applyBorder="1" applyProtection="1"/>
    <xf numFmtId="0" fontId="198" fillId="0" borderId="0" xfId="0" applyFont="1" applyBorder="1" applyAlignment="1" applyProtection="1">
      <alignment horizontal="right"/>
    </xf>
    <xf numFmtId="0" fontId="198" fillId="0" borderId="0" xfId="0" applyFont="1" applyFill="1" applyBorder="1" applyAlignment="1" applyProtection="1">
      <alignment horizontal="right"/>
    </xf>
    <xf numFmtId="172" fontId="0" fillId="0" borderId="0" xfId="0" applyNumberFormat="1" applyFill="1" applyProtection="1"/>
    <xf numFmtId="175" fontId="0" fillId="0" borderId="0" xfId="0" applyNumberFormat="1" applyProtection="1"/>
    <xf numFmtId="0" fontId="13" fillId="0" borderId="0" xfId="792" applyFont="1" applyAlignment="1" applyProtection="1">
      <alignment horizontal="center"/>
      <protection locked="0"/>
    </xf>
    <xf numFmtId="0" fontId="13" fillId="0" borderId="0" xfId="792" applyFill="1" applyBorder="1" applyProtection="1">
      <protection locked="0"/>
    </xf>
    <xf numFmtId="0" fontId="13" fillId="0" borderId="0" xfId="792" applyProtection="1">
      <protection locked="0"/>
    </xf>
    <xf numFmtId="0" fontId="35" fillId="0" borderId="0" xfId="792" applyFont="1" applyFill="1" applyBorder="1" applyAlignment="1" applyProtection="1">
      <protection locked="0"/>
    </xf>
    <xf numFmtId="0" fontId="203" fillId="0" borderId="0" xfId="792" applyFont="1" applyProtection="1">
      <protection locked="0"/>
    </xf>
    <xf numFmtId="0" fontId="18" fillId="0" borderId="0" xfId="0" applyFont="1" applyFill="1" applyBorder="1" applyAlignment="1" applyProtection="1">
      <alignment horizontal="center"/>
      <protection locked="0"/>
    </xf>
    <xf numFmtId="0" fontId="33" fillId="0" borderId="0" xfId="793" applyFont="1" applyFill="1" applyBorder="1" applyAlignment="1" applyProtection="1">
      <alignment horizontal="center" vertical="center"/>
      <protection locked="0"/>
    </xf>
    <xf numFmtId="0" fontId="17" fillId="0" borderId="0" xfId="792" applyFont="1" applyFill="1" applyBorder="1" applyProtection="1">
      <protection locked="0"/>
    </xf>
    <xf numFmtId="0" fontId="17" fillId="0" borderId="0" xfId="0" applyFont="1" applyFill="1" applyBorder="1" applyProtection="1">
      <protection locked="0"/>
    </xf>
    <xf numFmtId="0" fontId="13" fillId="0" borderId="0" xfId="792" applyFont="1" applyProtection="1">
      <protection locked="0"/>
    </xf>
    <xf numFmtId="172" fontId="17" fillId="0" borderId="0" xfId="0" applyNumberFormat="1" applyFont="1" applyFill="1" applyBorder="1" applyAlignment="1" applyProtection="1">
      <alignment vertical="center"/>
      <protection locked="0"/>
    </xf>
    <xf numFmtId="172" fontId="16" fillId="0" borderId="0" xfId="0" applyNumberFormat="1" applyFont="1" applyFill="1" applyBorder="1" applyAlignment="1" applyProtection="1">
      <alignment vertical="center"/>
      <protection locked="0"/>
    </xf>
    <xf numFmtId="0" fontId="13" fillId="0" borderId="0" xfId="792" applyFont="1" applyFill="1" applyBorder="1" applyProtection="1">
      <protection locked="0"/>
    </xf>
    <xf numFmtId="172" fontId="17" fillId="0" borderId="0" xfId="0" applyNumberFormat="1" applyFont="1" applyFill="1" applyBorder="1" applyAlignment="1" applyProtection="1">
      <alignment horizontal="right" vertical="center"/>
      <protection locked="0"/>
    </xf>
    <xf numFmtId="172" fontId="23" fillId="0" borderId="0" xfId="0" applyNumberFormat="1" applyFont="1" applyFill="1" applyBorder="1" applyAlignment="1" applyProtection="1">
      <alignment vertical="center"/>
      <protection locked="0"/>
    </xf>
    <xf numFmtId="0" fontId="31" fillId="0" borderId="0" xfId="792" applyFont="1" applyProtection="1">
      <protection locked="0"/>
    </xf>
    <xf numFmtId="172" fontId="128" fillId="0" borderId="0" xfId="0" applyNumberFormat="1" applyFont="1" applyFill="1" applyBorder="1" applyAlignment="1" applyProtection="1">
      <alignment horizontal="right" vertical="center"/>
      <protection locked="0"/>
    </xf>
    <xf numFmtId="172" fontId="125" fillId="0" borderId="0" xfId="0" applyNumberFormat="1" applyFont="1" applyFill="1" applyBorder="1" applyAlignment="1" applyProtection="1">
      <alignment vertical="center"/>
      <protection locked="0"/>
    </xf>
    <xf numFmtId="172" fontId="23" fillId="0" borderId="0" xfId="0" applyNumberFormat="1" applyFont="1" applyFill="1" applyBorder="1" applyAlignment="1" applyProtection="1">
      <alignment horizontal="right" vertical="center"/>
      <protection locked="0"/>
    </xf>
    <xf numFmtId="0" fontId="31" fillId="0" borderId="0" xfId="792" applyFont="1" applyFill="1" applyBorder="1" applyProtection="1">
      <protection locked="0"/>
    </xf>
    <xf numFmtId="172" fontId="25" fillId="0" borderId="0" xfId="792" applyNumberFormat="1" applyFont="1" applyFill="1" applyBorder="1" applyProtection="1">
      <protection locked="0"/>
    </xf>
    <xf numFmtId="172" fontId="24" fillId="0" borderId="0" xfId="792" applyNumberFormat="1" applyFont="1" applyFill="1" applyBorder="1" applyProtection="1">
      <protection locked="0"/>
    </xf>
    <xf numFmtId="172" fontId="13" fillId="0" borderId="0" xfId="792" applyNumberFormat="1" applyFill="1" applyBorder="1" applyAlignment="1" applyProtection="1">
      <alignment horizontal="center"/>
      <protection locked="0"/>
    </xf>
    <xf numFmtId="0" fontId="15" fillId="0" borderId="0" xfId="792" applyFont="1" applyFill="1" applyBorder="1" applyProtection="1">
      <protection locked="0"/>
    </xf>
    <xf numFmtId="1" fontId="13" fillId="0" borderId="0" xfId="792" applyNumberFormat="1" applyFill="1" applyBorder="1" applyProtection="1">
      <protection locked="0"/>
    </xf>
    <xf numFmtId="0" fontId="18" fillId="0" borderId="0" xfId="0" applyFont="1" applyFill="1" applyBorder="1" applyAlignment="1" applyProtection="1">
      <protection locked="0"/>
    </xf>
    <xf numFmtId="0" fontId="18" fillId="0" borderId="0" xfId="793" applyFont="1" applyFill="1" applyBorder="1" applyAlignment="1" applyProtection="1">
      <alignment vertical="center"/>
      <protection locked="0"/>
    </xf>
    <xf numFmtId="0" fontId="13" fillId="0" borderId="0" xfId="792" applyFill="1" applyBorder="1" applyProtection="1">
      <protection hidden="1"/>
    </xf>
    <xf numFmtId="0" fontId="207" fillId="0" borderId="0" xfId="792" applyFont="1" applyFill="1" applyBorder="1" applyProtection="1">
      <protection hidden="1"/>
    </xf>
    <xf numFmtId="0" fontId="117" fillId="0" borderId="0" xfId="792" applyFont="1" applyFill="1" applyBorder="1" applyAlignment="1" applyProtection="1">
      <protection hidden="1"/>
    </xf>
    <xf numFmtId="0" fontId="35" fillId="0" borderId="0" xfId="792" applyFont="1" applyFill="1" applyBorder="1" applyAlignment="1" applyProtection="1">
      <protection hidden="1"/>
    </xf>
    <xf numFmtId="0" fontId="207" fillId="0" borderId="0" xfId="792" applyFont="1" applyFill="1" applyBorder="1" applyAlignment="1" applyProtection="1">
      <protection hidden="1"/>
    </xf>
    <xf numFmtId="0" fontId="35" fillId="0" borderId="0" xfId="792" applyFont="1" applyFill="1" applyBorder="1" applyAlignment="1" applyProtection="1">
      <alignment vertical="center"/>
      <protection hidden="1"/>
    </xf>
    <xf numFmtId="0" fontId="22" fillId="0" borderId="0" xfId="792" applyFont="1" applyFill="1" applyBorder="1" applyAlignment="1" applyProtection="1">
      <alignment horizontal="center"/>
      <protection hidden="1"/>
    </xf>
    <xf numFmtId="0" fontId="207" fillId="0" borderId="0" xfId="792" applyFont="1" applyFill="1" applyBorder="1" applyAlignment="1" applyProtection="1">
      <alignment horizontal="center"/>
      <protection hidden="1"/>
    </xf>
    <xf numFmtId="0" fontId="200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protection hidden="1"/>
    </xf>
    <xf numFmtId="0" fontId="18" fillId="0" borderId="0" xfId="0" applyFont="1" applyFill="1" applyBorder="1" applyAlignment="1" applyProtection="1">
      <alignment horizontal="center"/>
      <protection hidden="1"/>
    </xf>
    <xf numFmtId="0" fontId="18" fillId="0" borderId="0" xfId="793" applyFont="1" applyFill="1" applyBorder="1" applyAlignment="1" applyProtection="1">
      <alignment vertical="center"/>
      <protection hidden="1"/>
    </xf>
    <xf numFmtId="0" fontId="18" fillId="0" borderId="0" xfId="793" applyFont="1" applyFill="1" applyBorder="1" applyAlignment="1" applyProtection="1">
      <alignment horizontal="center" vertical="center" wrapText="1"/>
      <protection hidden="1"/>
    </xf>
    <xf numFmtId="0" fontId="208" fillId="0" borderId="0" xfId="0" applyFont="1" applyFill="1" applyBorder="1" applyAlignment="1" applyProtection="1">
      <alignment horizontal="center"/>
      <protection hidden="1"/>
    </xf>
    <xf numFmtId="0" fontId="18" fillId="0" borderId="0" xfId="793" applyFont="1" applyFill="1" applyBorder="1" applyAlignment="1" applyProtection="1">
      <alignment horizontal="center"/>
      <protection hidden="1"/>
    </xf>
    <xf numFmtId="0" fontId="18" fillId="0" borderId="37" xfId="793" applyFont="1" applyFill="1" applyBorder="1" applyAlignment="1" applyProtection="1">
      <alignment horizontal="center"/>
      <protection hidden="1"/>
    </xf>
    <xf numFmtId="0" fontId="208" fillId="0" borderId="37" xfId="793" applyFont="1" applyFill="1" applyBorder="1" applyAlignment="1" applyProtection="1">
      <alignment horizontal="center"/>
      <protection hidden="1"/>
    </xf>
    <xf numFmtId="0" fontId="33" fillId="0" borderId="0" xfId="793" applyFont="1" applyFill="1" applyBorder="1" applyAlignment="1" applyProtection="1">
      <alignment horizontal="center" vertical="center"/>
      <protection hidden="1"/>
    </xf>
    <xf numFmtId="178" fontId="29" fillId="0" borderId="32" xfId="612" applyNumberFormat="1" applyFont="1" applyFill="1" applyBorder="1" applyAlignment="1" applyProtection="1">
      <alignment horizontal="left"/>
      <protection hidden="1"/>
    </xf>
    <xf numFmtId="178" fontId="29" fillId="0" borderId="0" xfId="612" applyNumberFormat="1" applyFont="1" applyFill="1" applyBorder="1" applyAlignment="1" applyProtection="1">
      <alignment horizontal="left"/>
      <protection hidden="1"/>
    </xf>
    <xf numFmtId="0" fontId="13" fillId="0" borderId="37" xfId="792" applyFill="1" applyBorder="1" applyProtection="1">
      <protection hidden="1"/>
    </xf>
    <xf numFmtId="0" fontId="16" fillId="0" borderId="36" xfId="792" applyFont="1" applyFill="1" applyBorder="1" applyProtection="1">
      <protection hidden="1"/>
    </xf>
    <xf numFmtId="0" fontId="16" fillId="0" borderId="34" xfId="792" applyFont="1" applyFill="1" applyBorder="1" applyProtection="1">
      <protection hidden="1"/>
    </xf>
    <xf numFmtId="0" fontId="17" fillId="0" borderId="33" xfId="0" applyFont="1" applyBorder="1" applyAlignment="1" applyProtection="1">
      <alignment horizontal="center"/>
      <protection hidden="1"/>
    </xf>
    <xf numFmtId="0" fontId="17" fillId="0" borderId="32" xfId="1825" applyFont="1" applyFill="1" applyBorder="1" applyAlignment="1" applyProtection="1">
      <alignment vertical="center"/>
      <protection hidden="1"/>
    </xf>
    <xf numFmtId="0" fontId="17" fillId="0" borderId="39" xfId="1825" applyFont="1" applyFill="1" applyBorder="1" applyAlignment="1" applyProtection="1">
      <alignment vertical="center"/>
      <protection hidden="1"/>
    </xf>
    <xf numFmtId="0" fontId="17" fillId="0" borderId="0" xfId="792" applyFont="1" applyFill="1" applyBorder="1" applyProtection="1">
      <protection hidden="1"/>
    </xf>
    <xf numFmtId="178" fontId="16" fillId="0" borderId="0" xfId="612" applyNumberFormat="1" applyFont="1" applyFill="1" applyBorder="1" applyAlignment="1" applyProtection="1">
      <alignment horizontal="left" indent="1"/>
      <protection hidden="1"/>
    </xf>
    <xf numFmtId="172" fontId="17" fillId="0" borderId="36" xfId="0" applyNumberFormat="1" applyFont="1" applyFill="1" applyBorder="1" applyAlignment="1" applyProtection="1">
      <protection hidden="1"/>
    </xf>
    <xf numFmtId="172" fontId="17" fillId="0" borderId="34" xfId="0" applyNumberFormat="1" applyFont="1" applyFill="1" applyBorder="1" applyAlignment="1" applyProtection="1">
      <protection hidden="1"/>
    </xf>
    <xf numFmtId="0" fontId="17" fillId="0" borderId="35" xfId="0" applyFont="1" applyBorder="1" applyAlignment="1" applyProtection="1">
      <alignment horizontal="center"/>
      <protection hidden="1"/>
    </xf>
    <xf numFmtId="0" fontId="17" fillId="0" borderId="37" xfId="1825" applyFont="1" applyFill="1" applyBorder="1" applyAlignment="1" applyProtection="1">
      <alignment horizontal="left" vertical="center"/>
      <protection hidden="1"/>
    </xf>
    <xf numFmtId="0" fontId="216" fillId="0" borderId="40" xfId="1825" applyFont="1" applyFill="1" applyBorder="1" applyAlignment="1" applyProtection="1">
      <alignment horizontal="left" vertical="center"/>
      <protection hidden="1"/>
    </xf>
    <xf numFmtId="172" fontId="17" fillId="0" borderId="0" xfId="0" applyNumberFormat="1" applyFont="1" applyFill="1" applyBorder="1" applyAlignment="1" applyProtection="1">
      <alignment vertical="center"/>
      <protection hidden="1"/>
    </xf>
    <xf numFmtId="178" fontId="29" fillId="0" borderId="0" xfId="612" applyNumberFormat="1" applyFont="1" applyFill="1" applyBorder="1" applyAlignment="1" applyProtection="1">
      <alignment horizontal="left" indent="1"/>
      <protection hidden="1"/>
    </xf>
    <xf numFmtId="172" fontId="17" fillId="0" borderId="36" xfId="0" applyNumberFormat="1" applyFont="1" applyFill="1" applyBorder="1" applyAlignment="1" applyProtection="1">
      <alignment horizontal="right"/>
      <protection hidden="1"/>
    </xf>
    <xf numFmtId="172" fontId="17" fillId="0" borderId="0" xfId="0" applyNumberFormat="1" applyFont="1" applyFill="1" applyBorder="1" applyAlignment="1" applyProtection="1">
      <alignment horizontal="right"/>
      <protection hidden="1"/>
    </xf>
    <xf numFmtId="0" fontId="193" fillId="0" borderId="0" xfId="1825" applyFill="1" applyBorder="1" applyAlignment="1" applyProtection="1">
      <alignment horizontal="center" vertical="center" wrapText="1"/>
      <protection hidden="1"/>
    </xf>
    <xf numFmtId="0" fontId="198" fillId="0" borderId="32" xfId="1825" applyFont="1" applyFill="1" applyBorder="1" applyAlignment="1" applyProtection="1">
      <alignment horizontal="left" vertical="center"/>
      <protection hidden="1"/>
    </xf>
    <xf numFmtId="0" fontId="215" fillId="0" borderId="0" xfId="1825" applyFont="1" applyFill="1" applyBorder="1" applyAlignment="1" applyProtection="1">
      <alignment horizontal="left" vertical="center"/>
      <protection hidden="1"/>
    </xf>
    <xf numFmtId="172" fontId="17" fillId="0" borderId="0" xfId="0" applyNumberFormat="1" applyFont="1" applyFill="1" applyBorder="1" applyAlignment="1" applyProtection="1">
      <alignment horizontal="right" vertical="center"/>
      <protection hidden="1"/>
    </xf>
    <xf numFmtId="178" fontId="37" fillId="0" borderId="0" xfId="612" applyNumberFormat="1" applyFont="1" applyFill="1" applyBorder="1" applyAlignment="1" applyProtection="1">
      <alignment horizontal="left" indent="2"/>
      <protection hidden="1"/>
    </xf>
    <xf numFmtId="172" fontId="17" fillId="0" borderId="0" xfId="0" applyNumberFormat="1" applyFont="1" applyFill="1" applyBorder="1" applyAlignment="1" applyProtection="1">
      <protection hidden="1"/>
    </xf>
    <xf numFmtId="0" fontId="198" fillId="0" borderId="0" xfId="1825" applyFont="1" applyFill="1" applyBorder="1" applyAlignment="1" applyProtection="1">
      <alignment horizontal="left" vertical="center"/>
      <protection hidden="1"/>
    </xf>
    <xf numFmtId="0" fontId="201" fillId="0" borderId="38" xfId="0" applyFont="1" applyFill="1" applyBorder="1" applyAlignment="1" applyProtection="1">
      <alignment horizontal="center" vertical="center" wrapText="1"/>
      <protection hidden="1"/>
    </xf>
    <xf numFmtId="178" fontId="30" fillId="0" borderId="0" xfId="612" applyNumberFormat="1" applyFont="1" applyFill="1" applyBorder="1" applyAlignment="1" applyProtection="1">
      <alignment horizontal="left" indent="3"/>
      <protection hidden="1"/>
    </xf>
    <xf numFmtId="172" fontId="23" fillId="0" borderId="34" xfId="0" applyNumberFormat="1" applyFont="1" applyFill="1" applyBorder="1" applyAlignment="1" applyProtection="1">
      <protection hidden="1"/>
    </xf>
    <xf numFmtId="172" fontId="23" fillId="0" borderId="0" xfId="0" applyNumberFormat="1" applyFont="1" applyFill="1" applyBorder="1" applyAlignment="1" applyProtection="1">
      <protection hidden="1"/>
    </xf>
    <xf numFmtId="0" fontId="194" fillId="0" borderId="0" xfId="0" applyFont="1" applyFill="1" applyBorder="1" applyAlignment="1" applyProtection="1">
      <alignment vertical="center"/>
      <protection hidden="1"/>
    </xf>
    <xf numFmtId="172" fontId="23" fillId="0" borderId="0" xfId="0" applyNumberFormat="1" applyFont="1" applyFill="1" applyBorder="1" applyAlignment="1" applyProtection="1">
      <alignment vertical="center"/>
      <protection hidden="1"/>
    </xf>
    <xf numFmtId="0" fontId="208" fillId="0" borderId="38" xfId="793" applyFont="1" applyFill="1" applyBorder="1" applyAlignment="1" applyProtection="1">
      <alignment horizontal="center"/>
      <protection hidden="1"/>
    </xf>
    <xf numFmtId="178" fontId="37" fillId="0" borderId="0" xfId="612" applyNumberFormat="1" applyFont="1" applyFill="1" applyBorder="1" applyAlignment="1" applyProtection="1">
      <alignment horizontal="left" indent="4"/>
      <protection hidden="1"/>
    </xf>
    <xf numFmtId="172" fontId="23" fillId="0" borderId="36" xfId="0" applyNumberFormat="1" applyFont="1" applyFill="1" applyBorder="1" applyAlignment="1" applyProtection="1">
      <protection hidden="1"/>
    </xf>
    <xf numFmtId="172" fontId="23" fillId="0" borderId="46" xfId="0" applyNumberFormat="1" applyFont="1" applyFill="1" applyBorder="1" applyAlignment="1" applyProtection="1">
      <protection hidden="1"/>
    </xf>
    <xf numFmtId="0" fontId="192" fillId="0" borderId="0" xfId="0" applyFont="1" applyFill="1" applyBorder="1" applyAlignment="1" applyProtection="1">
      <alignment vertical="center" wrapText="1"/>
      <protection hidden="1"/>
    </xf>
    <xf numFmtId="172" fontId="128" fillId="0" borderId="36" xfId="0" applyNumberFormat="1" applyFont="1" applyFill="1" applyBorder="1" applyAlignment="1" applyProtection="1">
      <protection hidden="1"/>
    </xf>
    <xf numFmtId="172" fontId="128" fillId="0" borderId="46" xfId="0" applyNumberFormat="1" applyFont="1" applyFill="1" applyBorder="1" applyAlignment="1" applyProtection="1">
      <protection hidden="1"/>
    </xf>
    <xf numFmtId="172" fontId="128" fillId="0" borderId="0" xfId="0" applyNumberFormat="1" applyFont="1" applyFill="1" applyBorder="1" applyAlignment="1" applyProtection="1">
      <alignment horizontal="right" vertical="center"/>
      <protection hidden="1"/>
    </xf>
    <xf numFmtId="178" fontId="130" fillId="0" borderId="0" xfId="612" applyNumberFormat="1" applyFont="1" applyFill="1" applyBorder="1" applyAlignment="1" applyProtection="1">
      <alignment horizontal="left" indent="5"/>
      <protection hidden="1"/>
    </xf>
    <xf numFmtId="172" fontId="128" fillId="0" borderId="0" xfId="0" applyNumberFormat="1" applyFont="1" applyFill="1" applyBorder="1" applyAlignment="1" applyProtection="1">
      <protection hidden="1"/>
    </xf>
    <xf numFmtId="172" fontId="209" fillId="0" borderId="0" xfId="0" applyNumberFormat="1" applyFont="1" applyFill="1" applyBorder="1" applyAlignment="1" applyProtection="1">
      <protection hidden="1"/>
    </xf>
    <xf numFmtId="172" fontId="127" fillId="0" borderId="0" xfId="0" applyNumberFormat="1" applyFont="1" applyFill="1" applyBorder="1" applyAlignment="1" applyProtection="1">
      <protection hidden="1"/>
    </xf>
    <xf numFmtId="172" fontId="128" fillId="0" borderId="0" xfId="0" applyNumberFormat="1" applyFont="1" applyFill="1" applyBorder="1" applyAlignment="1" applyProtection="1">
      <alignment horizontal="right"/>
      <protection hidden="1"/>
    </xf>
    <xf numFmtId="0" fontId="24" fillId="0" borderId="0" xfId="792" applyFont="1" applyFill="1" applyBorder="1" applyProtection="1">
      <protection hidden="1"/>
    </xf>
    <xf numFmtId="0" fontId="210" fillId="0" borderId="0" xfId="792" applyFont="1" applyFill="1" applyBorder="1" applyProtection="1">
      <protection hidden="1"/>
    </xf>
    <xf numFmtId="172" fontId="25" fillId="0" borderId="0" xfId="792" applyNumberFormat="1" applyFont="1" applyFill="1" applyBorder="1" applyProtection="1">
      <protection hidden="1"/>
    </xf>
    <xf numFmtId="172" fontId="24" fillId="0" borderId="0" xfId="792" applyNumberFormat="1" applyFont="1" applyFill="1" applyBorder="1" applyProtection="1">
      <protection hidden="1"/>
    </xf>
    <xf numFmtId="1" fontId="30" fillId="0" borderId="0" xfId="612" applyNumberFormat="1" applyFont="1" applyFill="1" applyBorder="1" applyAlignment="1" applyProtection="1">
      <alignment horizontal="left" indent="1"/>
      <protection hidden="1"/>
    </xf>
    <xf numFmtId="1" fontId="29" fillId="0" borderId="0" xfId="612" applyNumberFormat="1" applyFont="1" applyFill="1" applyBorder="1" applyAlignment="1" applyProtection="1">
      <alignment horizontal="left" indent="1"/>
      <protection hidden="1"/>
    </xf>
    <xf numFmtId="1" fontId="30" fillId="0" borderId="0" xfId="612" applyNumberFormat="1" applyFont="1" applyFill="1" applyBorder="1" applyAlignment="1" applyProtection="1">
      <alignment horizontal="left" indent="2"/>
      <protection hidden="1"/>
    </xf>
    <xf numFmtId="1" fontId="30" fillId="0" borderId="0" xfId="612" applyNumberFormat="1" applyFont="1" applyFill="1" applyBorder="1" applyAlignment="1" applyProtection="1">
      <alignment horizontal="left" indent="4"/>
      <protection hidden="1"/>
    </xf>
    <xf numFmtId="1" fontId="37" fillId="0" borderId="0" xfId="612" applyNumberFormat="1" applyFont="1" applyFill="1" applyBorder="1" applyAlignment="1" applyProtection="1">
      <alignment horizontal="left" indent="2"/>
      <protection hidden="1"/>
    </xf>
    <xf numFmtId="0" fontId="15" fillId="0" borderId="0" xfId="792" applyFont="1" applyFill="1" applyBorder="1" applyProtection="1">
      <protection hidden="1"/>
    </xf>
    <xf numFmtId="0" fontId="211" fillId="0" borderId="0" xfId="792" applyFont="1" applyFill="1" applyBorder="1" applyProtection="1">
      <protection hidden="1"/>
    </xf>
    <xf numFmtId="178" fontId="30" fillId="0" borderId="0" xfId="612" applyNumberFormat="1" applyFont="1" applyFill="1" applyBorder="1" applyAlignment="1" applyProtection="1">
      <alignment horizontal="left" indent="1"/>
      <protection hidden="1"/>
    </xf>
    <xf numFmtId="0" fontId="36" fillId="0" borderId="0" xfId="792" applyFont="1" applyFill="1" applyBorder="1" applyProtection="1">
      <protection hidden="1"/>
    </xf>
    <xf numFmtId="172" fontId="217" fillId="39" borderId="0" xfId="0" applyNumberFormat="1" applyFont="1" applyFill="1" applyBorder="1" applyAlignment="1" applyProtection="1">
      <alignment horizontal="right"/>
    </xf>
    <xf numFmtId="172" fontId="198" fillId="39" borderId="0" xfId="0" applyNumberFormat="1" applyFont="1" applyFill="1" applyBorder="1" applyProtection="1">
      <protection locked="0"/>
    </xf>
    <xf numFmtId="175" fontId="198" fillId="0" borderId="0" xfId="0" applyNumberFormat="1" applyFont="1" applyFill="1" applyBorder="1" applyProtection="1">
      <protection locked="0"/>
    </xf>
    <xf numFmtId="175" fontId="198" fillId="0" borderId="37" xfId="0" applyNumberFormat="1" applyFont="1" applyFill="1" applyBorder="1" applyProtection="1">
      <protection locked="0"/>
    </xf>
    <xf numFmtId="172" fontId="198" fillId="0" borderId="0" xfId="0" applyNumberFormat="1" applyFont="1" applyFill="1" applyBorder="1" applyAlignment="1" applyProtection="1">
      <alignment horizontal="right"/>
      <protection locked="0"/>
    </xf>
    <xf numFmtId="172" fontId="217" fillId="42" borderId="52" xfId="0" applyNumberFormat="1" applyFont="1" applyFill="1" applyBorder="1" applyProtection="1">
      <protection locked="0"/>
    </xf>
    <xf numFmtId="172" fontId="217" fillId="39" borderId="0" xfId="0" applyNumberFormat="1" applyFont="1" applyFill="1" applyBorder="1" applyProtection="1">
      <protection locked="0"/>
    </xf>
    <xf numFmtId="0" fontId="194" fillId="0" borderId="0" xfId="0" applyFont="1" applyFill="1" applyAlignment="1" applyProtection="1">
      <alignment horizontal="right" wrapText="1"/>
      <protection locked="0"/>
    </xf>
    <xf numFmtId="172" fontId="198" fillId="0" borderId="0" xfId="0" applyNumberFormat="1" applyFont="1" applyFill="1" applyProtection="1">
      <protection hidden="1"/>
    </xf>
    <xf numFmtId="3" fontId="198" fillId="0" borderId="0" xfId="0" applyNumberFormat="1" applyFont="1" applyFill="1" applyProtection="1">
      <protection hidden="1"/>
    </xf>
    <xf numFmtId="172" fontId="217" fillId="42" borderId="52" xfId="0" applyNumberFormat="1" applyFont="1" applyFill="1" applyBorder="1" applyAlignment="1" applyProtection="1">
      <alignment horizontal="right"/>
      <protection locked="0"/>
    </xf>
    <xf numFmtId="172" fontId="217" fillId="39" borderId="0" xfId="0" applyNumberFormat="1" applyFont="1" applyFill="1" applyBorder="1" applyProtection="1">
      <protection hidden="1"/>
    </xf>
    <xf numFmtId="175" fontId="198" fillId="0" borderId="0" xfId="0" applyNumberFormat="1" applyFont="1" applyFill="1" applyBorder="1" applyProtection="1">
      <protection hidden="1"/>
    </xf>
    <xf numFmtId="175" fontId="198" fillId="0" borderId="37" xfId="0" applyNumberFormat="1" applyFont="1" applyFill="1" applyBorder="1" applyProtection="1">
      <protection hidden="1"/>
    </xf>
    <xf numFmtId="0" fontId="0" fillId="0" borderId="0" xfId="0" applyFill="1" applyAlignment="1" applyProtection="1">
      <alignment horizontal="right"/>
      <protection locked="0"/>
    </xf>
    <xf numFmtId="172" fontId="217" fillId="39" borderId="0" xfId="0" applyNumberFormat="1" applyFont="1" applyFill="1" applyBorder="1" applyProtection="1">
      <protection hidden="1"/>
    </xf>
    <xf numFmtId="172" fontId="198" fillId="0" borderId="0" xfId="0" applyNumberFormat="1" applyFont="1" applyFill="1" applyBorder="1" applyAlignment="1" applyProtection="1">
      <alignment horizontal="right"/>
      <protection hidden="1"/>
    </xf>
    <xf numFmtId="175" fontId="198" fillId="0" borderId="0" xfId="0" applyNumberFormat="1" applyFont="1" applyFill="1" applyBorder="1" applyProtection="1">
      <protection hidden="1"/>
    </xf>
    <xf numFmtId="175" fontId="198" fillId="0" borderId="37" xfId="0" applyNumberFormat="1" applyFont="1" applyFill="1" applyBorder="1" applyProtection="1">
      <protection hidden="1"/>
    </xf>
    <xf numFmtId="0" fontId="204" fillId="39" borderId="33" xfId="0" applyFont="1" applyFill="1" applyBorder="1" applyAlignment="1" applyProtection="1">
      <alignment horizontal="center" vertical="center" wrapText="1"/>
      <protection hidden="1"/>
    </xf>
    <xf numFmtId="0" fontId="204" fillId="39" borderId="34" xfId="0" applyFont="1" applyFill="1" applyBorder="1" applyAlignment="1" applyProtection="1">
      <alignment horizontal="center" vertical="center" wrapText="1"/>
      <protection hidden="1"/>
    </xf>
    <xf numFmtId="0" fontId="204" fillId="39" borderId="35" xfId="0" applyFont="1" applyFill="1" applyBorder="1" applyAlignment="1" applyProtection="1">
      <alignment horizontal="center" vertical="center" wrapText="1"/>
      <protection hidden="1"/>
    </xf>
    <xf numFmtId="0" fontId="205" fillId="39" borderId="39" xfId="1825" applyFont="1" applyFill="1" applyBorder="1" applyAlignment="1" applyProtection="1">
      <alignment horizontal="center" vertical="center" wrapText="1"/>
      <protection hidden="1"/>
    </xf>
    <xf numFmtId="0" fontId="205" fillId="39" borderId="40" xfId="1825" applyFont="1" applyFill="1" applyBorder="1" applyAlignment="1" applyProtection="1">
      <alignment horizontal="center" vertical="center" wrapText="1"/>
      <protection hidden="1"/>
    </xf>
    <xf numFmtId="0" fontId="202" fillId="39" borderId="33" xfId="0" applyFont="1" applyFill="1" applyBorder="1" applyAlignment="1" applyProtection="1">
      <alignment horizontal="center" vertical="center" wrapText="1"/>
      <protection hidden="1"/>
    </xf>
    <xf numFmtId="0" fontId="202" fillId="39" borderId="34" xfId="0" applyFont="1" applyFill="1" applyBorder="1" applyAlignment="1" applyProtection="1">
      <alignment horizontal="center" vertical="center" wrapText="1"/>
      <protection hidden="1"/>
    </xf>
    <xf numFmtId="0" fontId="202" fillId="39" borderId="35" xfId="0" applyFont="1" applyFill="1" applyBorder="1" applyAlignment="1" applyProtection="1">
      <alignment horizontal="center" vertical="center" wrapText="1"/>
      <protection hidden="1"/>
    </xf>
    <xf numFmtId="0" fontId="18" fillId="0" borderId="0" xfId="792" applyFont="1" applyFill="1" applyBorder="1" applyAlignment="1" applyProtection="1">
      <alignment horizontal="center" vertical="center"/>
      <protection hidden="1"/>
    </xf>
    <xf numFmtId="0" fontId="202" fillId="0" borderId="33" xfId="0" applyFont="1" applyFill="1" applyBorder="1" applyAlignment="1" applyProtection="1">
      <alignment horizontal="center" vertical="center" wrapText="1"/>
      <protection hidden="1"/>
    </xf>
    <xf numFmtId="0" fontId="202" fillId="0" borderId="35" xfId="0" applyFont="1" applyFill="1" applyBorder="1" applyAlignment="1" applyProtection="1">
      <alignment horizontal="center" vertical="center" wrapText="1"/>
      <protection hidden="1"/>
    </xf>
    <xf numFmtId="0" fontId="202" fillId="0" borderId="33" xfId="792" applyFont="1" applyFill="1" applyBorder="1" applyAlignment="1" applyProtection="1">
      <alignment horizontal="center" vertical="center"/>
      <protection hidden="1"/>
    </xf>
    <xf numFmtId="0" fontId="202" fillId="0" borderId="35" xfId="792" applyFont="1" applyFill="1" applyBorder="1" applyAlignment="1" applyProtection="1">
      <alignment horizontal="center" vertical="center"/>
      <protection hidden="1"/>
    </xf>
    <xf numFmtId="0" fontId="205" fillId="39" borderId="33" xfId="792" applyFont="1" applyFill="1" applyBorder="1" applyAlignment="1" applyProtection="1">
      <alignment horizontal="center" vertical="center"/>
      <protection hidden="1"/>
    </xf>
    <xf numFmtId="0" fontId="205" fillId="39" borderId="35" xfId="792" applyFont="1" applyFill="1" applyBorder="1" applyAlignment="1" applyProtection="1">
      <alignment horizontal="center" vertical="center"/>
      <protection hidden="1"/>
    </xf>
    <xf numFmtId="0" fontId="202" fillId="0" borderId="48" xfId="0" applyFont="1" applyFill="1" applyBorder="1" applyAlignment="1" applyProtection="1">
      <alignment horizontal="center" vertical="center" wrapText="1"/>
      <protection hidden="1"/>
    </xf>
    <xf numFmtId="0" fontId="202" fillId="0" borderId="39" xfId="0" applyFont="1" applyFill="1" applyBorder="1" applyAlignment="1" applyProtection="1">
      <alignment horizontal="center" vertical="center" wrapText="1"/>
      <protection hidden="1"/>
    </xf>
    <xf numFmtId="0" fontId="202" fillId="0" borderId="46" xfId="0" applyFont="1" applyFill="1" applyBorder="1" applyAlignment="1" applyProtection="1">
      <alignment horizontal="center" vertical="center" wrapText="1"/>
      <protection hidden="1"/>
    </xf>
    <xf numFmtId="0" fontId="202" fillId="0" borderId="36" xfId="0" applyFont="1" applyFill="1" applyBorder="1" applyAlignment="1" applyProtection="1">
      <alignment horizontal="center" vertical="center" wrapText="1"/>
      <protection hidden="1"/>
    </xf>
    <xf numFmtId="0" fontId="202" fillId="0" borderId="49" xfId="0" applyFont="1" applyFill="1" applyBorder="1" applyAlignment="1" applyProtection="1">
      <alignment horizontal="center" vertical="center" wrapText="1"/>
      <protection hidden="1"/>
    </xf>
    <xf numFmtId="0" fontId="202" fillId="0" borderId="40" xfId="0" applyFont="1" applyFill="1" applyBorder="1" applyAlignment="1" applyProtection="1">
      <alignment horizontal="center" vertical="center" wrapText="1"/>
      <protection hidden="1"/>
    </xf>
    <xf numFmtId="0" fontId="212" fillId="40" borderId="44" xfId="1826" applyFont="1" applyFill="1" applyBorder="1" applyAlignment="1" applyProtection="1">
      <alignment horizontal="center" vertical="center" textRotation="90" wrapText="1"/>
      <protection hidden="1"/>
    </xf>
    <xf numFmtId="0" fontId="212" fillId="40" borderId="45" xfId="1826" applyFont="1" applyFill="1" applyBorder="1" applyAlignment="1" applyProtection="1">
      <alignment horizontal="center" vertical="center" textRotation="90" wrapText="1"/>
      <protection hidden="1"/>
    </xf>
  </cellXfs>
  <cellStyles count="2355">
    <cellStyle name=" 1" xfId="1898"/>
    <cellStyle name=" 1 2" xfId="1899"/>
    <cellStyle name="_Fakt_2" xfId="828"/>
    <cellStyle name="_rozhufrovka 2009" xfId="829"/>
    <cellStyle name="_АТиСТ 5а МТР липень 2008" xfId="830"/>
    <cellStyle name="_ПРГК сводний_" xfId="831"/>
    <cellStyle name="_УТГ" xfId="832"/>
    <cellStyle name="_Феодосия 5а МТР липень 2008" xfId="833"/>
    <cellStyle name="_ХТГ довідка." xfId="834"/>
    <cellStyle name="_Шебелинка 5а МТР липень 2008" xfId="835"/>
    <cellStyle name="=C:\WINNT35\SYSTEM32\COMMAND.COM" xfId="836"/>
    <cellStyle name="1 indent" xfId="1"/>
    <cellStyle name="1 indent 10" xfId="2"/>
    <cellStyle name="1 indent 2" xfId="3"/>
    <cellStyle name="1 indent 3" xfId="4"/>
    <cellStyle name="1 indent 4" xfId="5"/>
    <cellStyle name="1 indent 5" xfId="6"/>
    <cellStyle name="1 indent 6" xfId="7"/>
    <cellStyle name="1 indent 7" xfId="8"/>
    <cellStyle name="1 indent 8" xfId="9"/>
    <cellStyle name="1 indent 9" xfId="10"/>
    <cellStyle name="100" xfId="11"/>
    <cellStyle name="2 indents" xfId="12"/>
    <cellStyle name="2 indents 10" xfId="13"/>
    <cellStyle name="2 indents 2" xfId="14"/>
    <cellStyle name="2 indents 3" xfId="15"/>
    <cellStyle name="2 indents 4" xfId="16"/>
    <cellStyle name="2 indents 5" xfId="17"/>
    <cellStyle name="2 indents 6" xfId="18"/>
    <cellStyle name="2 indents 7" xfId="19"/>
    <cellStyle name="2 indents 8" xfId="20"/>
    <cellStyle name="2 indents 9" xfId="21"/>
    <cellStyle name="20% - Accent1" xfId="22"/>
    <cellStyle name="20% - Accent1 10" xfId="23"/>
    <cellStyle name="20% - Accent1 10 2" xfId="837"/>
    <cellStyle name="20% - Accent1 2" xfId="24"/>
    <cellStyle name="20% - Accent1 2 2" xfId="838"/>
    <cellStyle name="20% - Accent1 2 3" xfId="1900"/>
    <cellStyle name="20% - Accent1 3" xfId="25"/>
    <cellStyle name="20% - Accent1 3 2" xfId="839"/>
    <cellStyle name="20% - Accent1 4" xfId="26"/>
    <cellStyle name="20% - Accent1 4 2" xfId="840"/>
    <cellStyle name="20% - Accent1 5" xfId="27"/>
    <cellStyle name="20% - Accent1 5 2" xfId="841"/>
    <cellStyle name="20% - Accent1 6" xfId="28"/>
    <cellStyle name="20% - Accent1 6 2" xfId="842"/>
    <cellStyle name="20% - Accent1 7" xfId="29"/>
    <cellStyle name="20% - Accent1 7 2" xfId="843"/>
    <cellStyle name="20% - Accent1 8" xfId="30"/>
    <cellStyle name="20% - Accent1 8 2" xfId="844"/>
    <cellStyle name="20% - Accent1 9" xfId="31"/>
    <cellStyle name="20% - Accent1 9 2" xfId="845"/>
    <cellStyle name="20% - Accent1_П_1" xfId="1901"/>
    <cellStyle name="20% - Accent2" xfId="32"/>
    <cellStyle name="20% - Accent2 10" xfId="33"/>
    <cellStyle name="20% - Accent2 10 2" xfId="846"/>
    <cellStyle name="20% - Accent2 2" xfId="34"/>
    <cellStyle name="20% - Accent2 2 2" xfId="847"/>
    <cellStyle name="20% - Accent2 2 3" xfId="1902"/>
    <cellStyle name="20% - Accent2 3" xfId="35"/>
    <cellStyle name="20% - Accent2 3 2" xfId="848"/>
    <cellStyle name="20% - Accent2 4" xfId="36"/>
    <cellStyle name="20% - Accent2 4 2" xfId="849"/>
    <cellStyle name="20% - Accent2 5" xfId="37"/>
    <cellStyle name="20% - Accent2 5 2" xfId="850"/>
    <cellStyle name="20% - Accent2 6" xfId="38"/>
    <cellStyle name="20% - Accent2 6 2" xfId="851"/>
    <cellStyle name="20% - Accent2 7" xfId="39"/>
    <cellStyle name="20% - Accent2 7 2" xfId="852"/>
    <cellStyle name="20% - Accent2 8" xfId="40"/>
    <cellStyle name="20% - Accent2 8 2" xfId="853"/>
    <cellStyle name="20% - Accent2 9" xfId="41"/>
    <cellStyle name="20% - Accent2 9 2" xfId="854"/>
    <cellStyle name="20% - Accent2_П_1" xfId="1903"/>
    <cellStyle name="20% - Accent3" xfId="42"/>
    <cellStyle name="20% - Accent3 10" xfId="43"/>
    <cellStyle name="20% - Accent3 10 2" xfId="855"/>
    <cellStyle name="20% - Accent3 2" xfId="44"/>
    <cellStyle name="20% - Accent3 2 2" xfId="856"/>
    <cellStyle name="20% - Accent3 2 3" xfId="1904"/>
    <cellStyle name="20% - Accent3 3" xfId="45"/>
    <cellStyle name="20% - Accent3 3 2" xfId="857"/>
    <cellStyle name="20% - Accent3 4" xfId="46"/>
    <cellStyle name="20% - Accent3 4 2" xfId="858"/>
    <cellStyle name="20% - Accent3 5" xfId="47"/>
    <cellStyle name="20% - Accent3 5 2" xfId="859"/>
    <cellStyle name="20% - Accent3 6" xfId="48"/>
    <cellStyle name="20% - Accent3 6 2" xfId="860"/>
    <cellStyle name="20% - Accent3 7" xfId="49"/>
    <cellStyle name="20% - Accent3 7 2" xfId="861"/>
    <cellStyle name="20% - Accent3 8" xfId="50"/>
    <cellStyle name="20% - Accent3 8 2" xfId="862"/>
    <cellStyle name="20% - Accent3 9" xfId="51"/>
    <cellStyle name="20% - Accent3 9 2" xfId="863"/>
    <cellStyle name="20% - Accent3_П_1" xfId="1905"/>
    <cellStyle name="20% - Accent4" xfId="52"/>
    <cellStyle name="20% - Accent4 10" xfId="53"/>
    <cellStyle name="20% - Accent4 10 2" xfId="864"/>
    <cellStyle name="20% - Accent4 2" xfId="54"/>
    <cellStyle name="20% - Accent4 2 2" xfId="865"/>
    <cellStyle name="20% - Accent4 2 3" xfId="1906"/>
    <cellStyle name="20% - Accent4 3" xfId="55"/>
    <cellStyle name="20% - Accent4 3 2" xfId="866"/>
    <cellStyle name="20% - Accent4 4" xfId="56"/>
    <cellStyle name="20% - Accent4 4 2" xfId="867"/>
    <cellStyle name="20% - Accent4 5" xfId="57"/>
    <cellStyle name="20% - Accent4 5 2" xfId="868"/>
    <cellStyle name="20% - Accent4 6" xfId="58"/>
    <cellStyle name="20% - Accent4 6 2" xfId="869"/>
    <cellStyle name="20% - Accent4 7" xfId="59"/>
    <cellStyle name="20% - Accent4 7 2" xfId="870"/>
    <cellStyle name="20% - Accent4 8" xfId="60"/>
    <cellStyle name="20% - Accent4 8 2" xfId="871"/>
    <cellStyle name="20% - Accent4 9" xfId="61"/>
    <cellStyle name="20% - Accent4 9 2" xfId="872"/>
    <cellStyle name="20% - Accent4_П_1" xfId="1907"/>
    <cellStyle name="20% - Accent5" xfId="62"/>
    <cellStyle name="20% - Accent5 10" xfId="63"/>
    <cellStyle name="20% - Accent5 10 2" xfId="873"/>
    <cellStyle name="20% - Accent5 2" xfId="64"/>
    <cellStyle name="20% - Accent5 2 2" xfId="874"/>
    <cellStyle name="20% - Accent5 2 3" xfId="1908"/>
    <cellStyle name="20% - Accent5 3" xfId="65"/>
    <cellStyle name="20% - Accent5 3 2" xfId="875"/>
    <cellStyle name="20% - Accent5 4" xfId="66"/>
    <cellStyle name="20% - Accent5 4 2" xfId="876"/>
    <cellStyle name="20% - Accent5 5" xfId="67"/>
    <cellStyle name="20% - Accent5 5 2" xfId="877"/>
    <cellStyle name="20% - Accent5 6" xfId="68"/>
    <cellStyle name="20% - Accent5 6 2" xfId="878"/>
    <cellStyle name="20% - Accent5 7" xfId="69"/>
    <cellStyle name="20% - Accent5 7 2" xfId="879"/>
    <cellStyle name="20% - Accent5 8" xfId="70"/>
    <cellStyle name="20% - Accent5 8 2" xfId="880"/>
    <cellStyle name="20% - Accent5 9" xfId="71"/>
    <cellStyle name="20% - Accent5 9 2" xfId="881"/>
    <cellStyle name="20% - Accent5_П_1" xfId="1909"/>
    <cellStyle name="20% - Accent6" xfId="72"/>
    <cellStyle name="20% - Accent6 10" xfId="73"/>
    <cellStyle name="20% - Accent6 10 2" xfId="882"/>
    <cellStyle name="20% - Accent6 2" xfId="74"/>
    <cellStyle name="20% - Accent6 2 2" xfId="883"/>
    <cellStyle name="20% - Accent6 2 3" xfId="1910"/>
    <cellStyle name="20% - Accent6 3" xfId="75"/>
    <cellStyle name="20% - Accent6 3 2" xfId="884"/>
    <cellStyle name="20% - Accent6 4" xfId="76"/>
    <cellStyle name="20% - Accent6 4 2" xfId="885"/>
    <cellStyle name="20% - Accent6 5" xfId="77"/>
    <cellStyle name="20% - Accent6 5 2" xfId="886"/>
    <cellStyle name="20% - Accent6 6" xfId="78"/>
    <cellStyle name="20% - Accent6 6 2" xfId="887"/>
    <cellStyle name="20% - Accent6 7" xfId="79"/>
    <cellStyle name="20% - Accent6 7 2" xfId="888"/>
    <cellStyle name="20% - Accent6 8" xfId="80"/>
    <cellStyle name="20% - Accent6 8 2" xfId="889"/>
    <cellStyle name="20% - Accent6 9" xfId="81"/>
    <cellStyle name="20% - Accent6 9 2" xfId="890"/>
    <cellStyle name="20% - Accent6_П_1" xfId="1911"/>
    <cellStyle name="20% - Акцент1" xfId="1912"/>
    <cellStyle name="20% - Акцент1 2" xfId="82"/>
    <cellStyle name="20% — акцент1 2" xfId="1915"/>
    <cellStyle name="20% - Акцент1 2 2" xfId="1914"/>
    <cellStyle name="20% - Акцент1 2 3" xfId="2318"/>
    <cellStyle name="20% - Акцент1 3" xfId="83"/>
    <cellStyle name="20% — акцент1 3" xfId="1917"/>
    <cellStyle name="20% - Акцент1 3 2" xfId="1916"/>
    <cellStyle name="20% - Акцент1 3 3" xfId="2319"/>
    <cellStyle name="20% - Акцент1 4" xfId="891"/>
    <cellStyle name="20% — акцент1 4" xfId="1913"/>
    <cellStyle name="20% - Акцент1 4 2" xfId="1918"/>
    <cellStyle name="20% - Акцент1 5" xfId="1919"/>
    <cellStyle name="20% - Акцент1_16 " xfId="1920"/>
    <cellStyle name="20% - Акцент2" xfId="1921"/>
    <cellStyle name="20% - Акцент2 2" xfId="84"/>
    <cellStyle name="20% — акцент2 2" xfId="1924"/>
    <cellStyle name="20% - Акцент2 2 2" xfId="1923"/>
    <cellStyle name="20% - Акцент2 2 3" xfId="2320"/>
    <cellStyle name="20% - Акцент2 3" xfId="85"/>
    <cellStyle name="20% — акцент2 3" xfId="1926"/>
    <cellStyle name="20% - Акцент2 3 2" xfId="1925"/>
    <cellStyle name="20% - Акцент2 3 3" xfId="2321"/>
    <cellStyle name="20% - Акцент2 4" xfId="892"/>
    <cellStyle name="20% — акцент2 4" xfId="1922"/>
    <cellStyle name="20% - Акцент2 4 2" xfId="1927"/>
    <cellStyle name="20% - Акцент2 5" xfId="1928"/>
    <cellStyle name="20% - Акцент2_16 " xfId="1929"/>
    <cellStyle name="20% - Акцент3" xfId="1930"/>
    <cellStyle name="20% - Акцент3 2" xfId="86"/>
    <cellStyle name="20% — акцент3 2" xfId="1933"/>
    <cellStyle name="20% - Акцент3 2 2" xfId="1932"/>
    <cellStyle name="20% - Акцент3 2 3" xfId="2322"/>
    <cellStyle name="20% - Акцент3 3" xfId="87"/>
    <cellStyle name="20% — акцент3 3" xfId="1935"/>
    <cellStyle name="20% - Акцент3 3 2" xfId="1934"/>
    <cellStyle name="20% - Акцент3 3 3" xfId="2323"/>
    <cellStyle name="20% - Акцент3 4" xfId="893"/>
    <cellStyle name="20% — акцент3 4" xfId="1931"/>
    <cellStyle name="20% - Акцент3 4 2" xfId="1936"/>
    <cellStyle name="20% - Акцент3 5" xfId="1937"/>
    <cellStyle name="20% - Акцент3_16 " xfId="1938"/>
    <cellStyle name="20% - Акцент4" xfId="1939"/>
    <cellStyle name="20% - Акцент4 2" xfId="88"/>
    <cellStyle name="20% — акцент4 2" xfId="1942"/>
    <cellStyle name="20% - Акцент4 2 2" xfId="1941"/>
    <cellStyle name="20% - Акцент4 2 3" xfId="2324"/>
    <cellStyle name="20% - Акцент4 3" xfId="89"/>
    <cellStyle name="20% — акцент4 3" xfId="1944"/>
    <cellStyle name="20% - Акцент4 3 2" xfId="1943"/>
    <cellStyle name="20% - Акцент4 3 3" xfId="2325"/>
    <cellStyle name="20% - Акцент4 4" xfId="894"/>
    <cellStyle name="20% — акцент4 4" xfId="1940"/>
    <cellStyle name="20% - Акцент4 4 2" xfId="1945"/>
    <cellStyle name="20% - Акцент4 5" xfId="1946"/>
    <cellStyle name="20% - Акцент4_16 " xfId="1947"/>
    <cellStyle name="20% - Акцент5" xfId="1948"/>
    <cellStyle name="20% - Акцент5 2" xfId="90"/>
    <cellStyle name="20% — акцент5 2" xfId="1951"/>
    <cellStyle name="20% - Акцент5 2 2" xfId="1950"/>
    <cellStyle name="20% - Акцент5 2 3" xfId="2326"/>
    <cellStyle name="20% - Акцент5 3" xfId="895"/>
    <cellStyle name="20% — акцент5 3" xfId="1949"/>
    <cellStyle name="20% - Акцент5 4" xfId="896"/>
    <cellStyle name="20% - Акцент5 4 2" xfId="1952"/>
    <cellStyle name="20% - Акцент5 5" xfId="1953"/>
    <cellStyle name="20% - Акцент6" xfId="1954"/>
    <cellStyle name="20% - Акцент6 2" xfId="91"/>
    <cellStyle name="20% — акцент6 2" xfId="1957"/>
    <cellStyle name="20% - Акцент6 2 2" xfId="1956"/>
    <cellStyle name="20% - Акцент6 2 3" xfId="2327"/>
    <cellStyle name="20% - Акцент6 3" xfId="897"/>
    <cellStyle name="20% — акцент6 3" xfId="1958"/>
    <cellStyle name="20% - Акцент6 4" xfId="898"/>
    <cellStyle name="20% — акцент6 4" xfId="1955"/>
    <cellStyle name="20% - Акцент6 4 2" xfId="1959"/>
    <cellStyle name="20% - Акцент6 5" xfId="1960"/>
    <cellStyle name="20% - Акцент6_16 " xfId="1961"/>
    <cellStyle name="20% – Акцентування1" xfId="92"/>
    <cellStyle name="20% – Акцентування1 2" xfId="899"/>
    <cellStyle name="20% – Акцентування1 2 2" xfId="1962"/>
    <cellStyle name="20% – Акцентування1_П_1" xfId="1963"/>
    <cellStyle name="20% – Акцентування2" xfId="93"/>
    <cellStyle name="20% – Акцентування2 2" xfId="900"/>
    <cellStyle name="20% – Акцентування2 2 2" xfId="1964"/>
    <cellStyle name="20% – Акцентування2_П_1" xfId="1965"/>
    <cellStyle name="20% – Акцентування3" xfId="94"/>
    <cellStyle name="20% – Акцентування3 2" xfId="901"/>
    <cellStyle name="20% – Акцентування3 2 2" xfId="1966"/>
    <cellStyle name="20% – Акцентування3_П_1" xfId="1967"/>
    <cellStyle name="20% – Акцентування4" xfId="95"/>
    <cellStyle name="20% – Акцентування4 2" xfId="902"/>
    <cellStyle name="20% – Акцентування4 2 2" xfId="1968"/>
    <cellStyle name="20% – Акцентування4_П_1" xfId="1969"/>
    <cellStyle name="20% – Акцентування5" xfId="96"/>
    <cellStyle name="20% – Акцентування5 2" xfId="903"/>
    <cellStyle name="20% – Акцентування5 2 2" xfId="1970"/>
    <cellStyle name="20% – Акцентування5_П_1" xfId="1971"/>
    <cellStyle name="20% – Акцентування6" xfId="97"/>
    <cellStyle name="20% – Акцентування6 2" xfId="904"/>
    <cellStyle name="20% – Акцентування6 2 2" xfId="1972"/>
    <cellStyle name="20% – Акцентування6_П_1" xfId="1973"/>
    <cellStyle name="3 indents" xfId="98"/>
    <cellStyle name="3 indents 2" xfId="905"/>
    <cellStyle name="3 indents 3" xfId="906"/>
    <cellStyle name="4 indents" xfId="99"/>
    <cellStyle name="4 indents 2" xfId="907"/>
    <cellStyle name="4 indents 3" xfId="908"/>
    <cellStyle name="40% - Accent1" xfId="100"/>
    <cellStyle name="40% - Accent1 10" xfId="101"/>
    <cellStyle name="40% - Accent1 10 2" xfId="909"/>
    <cellStyle name="40% - Accent1 2" xfId="102"/>
    <cellStyle name="40% - Accent1 2 2" xfId="910"/>
    <cellStyle name="40% - Accent1 2 3" xfId="1974"/>
    <cellStyle name="40% - Accent1 3" xfId="103"/>
    <cellStyle name="40% - Accent1 3 2" xfId="911"/>
    <cellStyle name="40% - Accent1 4" xfId="104"/>
    <cellStyle name="40% - Accent1 4 2" xfId="912"/>
    <cellStyle name="40% - Accent1 5" xfId="105"/>
    <cellStyle name="40% - Accent1 5 2" xfId="913"/>
    <cellStyle name="40% - Accent1 6" xfId="106"/>
    <cellStyle name="40% - Accent1 6 2" xfId="914"/>
    <cellStyle name="40% - Accent1 7" xfId="107"/>
    <cellStyle name="40% - Accent1 7 2" xfId="915"/>
    <cellStyle name="40% - Accent1 8" xfId="108"/>
    <cellStyle name="40% - Accent1 8 2" xfId="916"/>
    <cellStyle name="40% - Accent1 9" xfId="109"/>
    <cellStyle name="40% - Accent1 9 2" xfId="917"/>
    <cellStyle name="40% - Accent1_П_1" xfId="1975"/>
    <cellStyle name="40% - Accent2" xfId="110"/>
    <cellStyle name="40% - Accent2 10" xfId="111"/>
    <cellStyle name="40% - Accent2 10 2" xfId="918"/>
    <cellStyle name="40% - Accent2 2" xfId="112"/>
    <cellStyle name="40% - Accent2 2 2" xfId="919"/>
    <cellStyle name="40% - Accent2 2 3" xfId="1976"/>
    <cellStyle name="40% - Accent2 3" xfId="113"/>
    <cellStyle name="40% - Accent2 3 2" xfId="920"/>
    <cellStyle name="40% - Accent2 4" xfId="114"/>
    <cellStyle name="40% - Accent2 4 2" xfId="921"/>
    <cellStyle name="40% - Accent2 5" xfId="115"/>
    <cellStyle name="40% - Accent2 5 2" xfId="922"/>
    <cellStyle name="40% - Accent2 6" xfId="116"/>
    <cellStyle name="40% - Accent2 6 2" xfId="923"/>
    <cellStyle name="40% - Accent2 7" xfId="117"/>
    <cellStyle name="40% - Accent2 7 2" xfId="924"/>
    <cellStyle name="40% - Accent2 8" xfId="118"/>
    <cellStyle name="40% - Accent2 8 2" xfId="925"/>
    <cellStyle name="40% - Accent2 9" xfId="119"/>
    <cellStyle name="40% - Accent2 9 2" xfId="926"/>
    <cellStyle name="40% - Accent2_П_1" xfId="1977"/>
    <cellStyle name="40% - Accent3" xfId="120"/>
    <cellStyle name="40% - Accent3 10" xfId="121"/>
    <cellStyle name="40% - Accent3 10 2" xfId="927"/>
    <cellStyle name="40% - Accent3 2" xfId="122"/>
    <cellStyle name="40% - Accent3 2 2" xfId="928"/>
    <cellStyle name="40% - Accent3 2 3" xfId="1978"/>
    <cellStyle name="40% - Accent3 3" xfId="123"/>
    <cellStyle name="40% - Accent3 3 2" xfId="929"/>
    <cellStyle name="40% - Accent3 4" xfId="124"/>
    <cellStyle name="40% - Accent3 4 2" xfId="930"/>
    <cellStyle name="40% - Accent3 5" xfId="125"/>
    <cellStyle name="40% - Accent3 5 2" xfId="931"/>
    <cellStyle name="40% - Accent3 6" xfId="126"/>
    <cellStyle name="40% - Accent3 6 2" xfId="932"/>
    <cellStyle name="40% - Accent3 7" xfId="127"/>
    <cellStyle name="40% - Accent3 7 2" xfId="933"/>
    <cellStyle name="40% - Accent3 8" xfId="128"/>
    <cellStyle name="40% - Accent3 8 2" xfId="934"/>
    <cellStyle name="40% - Accent3 9" xfId="129"/>
    <cellStyle name="40% - Accent3 9 2" xfId="935"/>
    <cellStyle name="40% - Accent3_П_1" xfId="1979"/>
    <cellStyle name="40% - Accent4" xfId="130"/>
    <cellStyle name="40% - Accent4 10" xfId="131"/>
    <cellStyle name="40% - Accent4 10 2" xfId="936"/>
    <cellStyle name="40% - Accent4 2" xfId="132"/>
    <cellStyle name="40% - Accent4 2 2" xfId="937"/>
    <cellStyle name="40% - Accent4 2 3" xfId="1980"/>
    <cellStyle name="40% - Accent4 3" xfId="133"/>
    <cellStyle name="40% - Accent4 3 2" xfId="938"/>
    <cellStyle name="40% - Accent4 4" xfId="134"/>
    <cellStyle name="40% - Accent4 4 2" xfId="939"/>
    <cellStyle name="40% - Accent4 5" xfId="135"/>
    <cellStyle name="40% - Accent4 5 2" xfId="940"/>
    <cellStyle name="40% - Accent4 6" xfId="136"/>
    <cellStyle name="40% - Accent4 6 2" xfId="941"/>
    <cellStyle name="40% - Accent4 7" xfId="137"/>
    <cellStyle name="40% - Accent4 7 2" xfId="942"/>
    <cellStyle name="40% - Accent4 8" xfId="138"/>
    <cellStyle name="40% - Accent4 8 2" xfId="943"/>
    <cellStyle name="40% - Accent4 9" xfId="139"/>
    <cellStyle name="40% - Accent4 9 2" xfId="944"/>
    <cellStyle name="40% - Accent4_П_1" xfId="1981"/>
    <cellStyle name="40% - Accent5" xfId="140"/>
    <cellStyle name="40% - Accent5 10" xfId="141"/>
    <cellStyle name="40% - Accent5 10 2" xfId="945"/>
    <cellStyle name="40% - Accent5 2" xfId="142"/>
    <cellStyle name="40% - Accent5 2 2" xfId="946"/>
    <cellStyle name="40% - Accent5 2 3" xfId="1982"/>
    <cellStyle name="40% - Accent5 3" xfId="143"/>
    <cellStyle name="40% - Accent5 3 2" xfId="947"/>
    <cellStyle name="40% - Accent5 4" xfId="144"/>
    <cellStyle name="40% - Accent5 4 2" xfId="948"/>
    <cellStyle name="40% - Accent5 5" xfId="145"/>
    <cellStyle name="40% - Accent5 5 2" xfId="949"/>
    <cellStyle name="40% - Accent5 6" xfId="146"/>
    <cellStyle name="40% - Accent5 6 2" xfId="950"/>
    <cellStyle name="40% - Accent5 7" xfId="147"/>
    <cellStyle name="40% - Accent5 7 2" xfId="951"/>
    <cellStyle name="40% - Accent5 8" xfId="148"/>
    <cellStyle name="40% - Accent5 8 2" xfId="952"/>
    <cellStyle name="40% - Accent5 9" xfId="149"/>
    <cellStyle name="40% - Accent5 9 2" xfId="953"/>
    <cellStyle name="40% - Accent5_П_1" xfId="1983"/>
    <cellStyle name="40% - Accent6" xfId="150"/>
    <cellStyle name="40% - Accent6 10" xfId="151"/>
    <cellStyle name="40% - Accent6 10 2" xfId="954"/>
    <cellStyle name="40% - Accent6 2" xfId="152"/>
    <cellStyle name="40% - Accent6 2 2" xfId="955"/>
    <cellStyle name="40% - Accent6 2 3" xfId="1984"/>
    <cellStyle name="40% - Accent6 3" xfId="153"/>
    <cellStyle name="40% - Accent6 3 2" xfId="956"/>
    <cellStyle name="40% - Accent6 4" xfId="154"/>
    <cellStyle name="40% - Accent6 4 2" xfId="957"/>
    <cellStyle name="40% - Accent6 5" xfId="155"/>
    <cellStyle name="40% - Accent6 5 2" xfId="958"/>
    <cellStyle name="40% - Accent6 6" xfId="156"/>
    <cellStyle name="40% - Accent6 6 2" xfId="959"/>
    <cellStyle name="40% - Accent6 7" xfId="157"/>
    <cellStyle name="40% - Accent6 7 2" xfId="960"/>
    <cellStyle name="40% - Accent6 8" xfId="158"/>
    <cellStyle name="40% - Accent6 8 2" xfId="961"/>
    <cellStyle name="40% - Accent6 9" xfId="159"/>
    <cellStyle name="40% - Accent6 9 2" xfId="962"/>
    <cellStyle name="40% - Accent6_П_1" xfId="1985"/>
    <cellStyle name="40% - Акцент1" xfId="1986"/>
    <cellStyle name="40% - Акцент1 2" xfId="160"/>
    <cellStyle name="40% — акцент1 2" xfId="1989"/>
    <cellStyle name="40% - Акцент1 2 2" xfId="1988"/>
    <cellStyle name="40% - Акцент1 2 3" xfId="2328"/>
    <cellStyle name="40% - Акцент1 3" xfId="963"/>
    <cellStyle name="40% — акцент1 3" xfId="1990"/>
    <cellStyle name="40% - Акцент1 4" xfId="964"/>
    <cellStyle name="40% — акцент1 4" xfId="1987"/>
    <cellStyle name="40% - Акцент1 4 2" xfId="1991"/>
    <cellStyle name="40% - Акцент1 5" xfId="1992"/>
    <cellStyle name="40% - Акцент1_16 " xfId="1993"/>
    <cellStyle name="40% - Акцент2" xfId="1994"/>
    <cellStyle name="40% - Акцент2 2" xfId="161"/>
    <cellStyle name="40% — акцент2 2" xfId="1997"/>
    <cellStyle name="40% - Акцент2 2 2" xfId="1996"/>
    <cellStyle name="40% - Акцент2 2 3" xfId="2329"/>
    <cellStyle name="40% - Акцент2 3" xfId="965"/>
    <cellStyle name="40% — акцент2 3" xfId="1995"/>
    <cellStyle name="40% - Акцент2 4" xfId="966"/>
    <cellStyle name="40% - Акцент2 4 2" xfId="1998"/>
    <cellStyle name="40% - Акцент2 5" xfId="1999"/>
    <cellStyle name="40% - Акцент3" xfId="2000"/>
    <cellStyle name="40% - Акцент3 2" xfId="162"/>
    <cellStyle name="40% — акцент3 2" xfId="2003"/>
    <cellStyle name="40% - Акцент3 2 2" xfId="2002"/>
    <cellStyle name="40% - Акцент3 2 3" xfId="2330"/>
    <cellStyle name="40% - Акцент3 3" xfId="163"/>
    <cellStyle name="40% — акцент3 3" xfId="2005"/>
    <cellStyle name="40% - Акцент3 3 2" xfId="2004"/>
    <cellStyle name="40% - Акцент3 3 3" xfId="2331"/>
    <cellStyle name="40% - Акцент3 4" xfId="967"/>
    <cellStyle name="40% — акцент3 4" xfId="2001"/>
    <cellStyle name="40% - Акцент3 4 2" xfId="2006"/>
    <cellStyle name="40% - Акцент3 5" xfId="2007"/>
    <cellStyle name="40% - Акцент3_16 " xfId="2008"/>
    <cellStyle name="40% - Акцент4" xfId="2009"/>
    <cellStyle name="40% - Акцент4 2" xfId="164"/>
    <cellStyle name="40% — акцент4 2" xfId="2012"/>
    <cellStyle name="40% - Акцент4 2 2" xfId="2011"/>
    <cellStyle name="40% - Акцент4 2 3" xfId="2332"/>
    <cellStyle name="40% - Акцент4 3" xfId="968"/>
    <cellStyle name="40% — акцент4 3" xfId="2013"/>
    <cellStyle name="40% - Акцент4 4" xfId="969"/>
    <cellStyle name="40% — акцент4 4" xfId="2010"/>
    <cellStyle name="40% - Акцент4 4 2" xfId="2014"/>
    <cellStyle name="40% - Акцент4 5" xfId="2015"/>
    <cellStyle name="40% - Акцент4_16 " xfId="2016"/>
    <cellStyle name="40% - Акцент5" xfId="2017"/>
    <cellStyle name="40% - Акцент5 2" xfId="165"/>
    <cellStyle name="40% — акцент5 2" xfId="2020"/>
    <cellStyle name="40% - Акцент5 2 2" xfId="2019"/>
    <cellStyle name="40% - Акцент5 2 3" xfId="2333"/>
    <cellStyle name="40% - Акцент5 3" xfId="970"/>
    <cellStyle name="40% — акцент5 3" xfId="2021"/>
    <cellStyle name="40% - Акцент5 4" xfId="971"/>
    <cellStyle name="40% — акцент5 4" xfId="2018"/>
    <cellStyle name="40% - Акцент5 4 2" xfId="2022"/>
    <cellStyle name="40% - Акцент5 5" xfId="2023"/>
    <cellStyle name="40% - Акцент5_16 " xfId="2024"/>
    <cellStyle name="40% - Акцент6" xfId="2025"/>
    <cellStyle name="40% - Акцент6 2" xfId="166"/>
    <cellStyle name="40% — акцент6 2" xfId="2028"/>
    <cellStyle name="40% - Акцент6 2 2" xfId="2027"/>
    <cellStyle name="40% - Акцент6 2 3" xfId="2334"/>
    <cellStyle name="40% - Акцент6 3" xfId="972"/>
    <cellStyle name="40% — акцент6 3" xfId="2029"/>
    <cellStyle name="40% - Акцент6 4" xfId="973"/>
    <cellStyle name="40% — акцент6 4" xfId="2026"/>
    <cellStyle name="40% - Акцент6 4 2" xfId="2030"/>
    <cellStyle name="40% - Акцент6 5" xfId="2031"/>
    <cellStyle name="40% - Акцент6_16 " xfId="2032"/>
    <cellStyle name="40% – Акцентування1" xfId="167"/>
    <cellStyle name="40% – Акцентування1 2" xfId="974"/>
    <cellStyle name="40% – Акцентування1 2 2" xfId="2033"/>
    <cellStyle name="40% – Акцентування1_П_1" xfId="2034"/>
    <cellStyle name="40% – Акцентування2" xfId="168"/>
    <cellStyle name="40% – Акцентування2 2" xfId="975"/>
    <cellStyle name="40% – Акцентування2 2 2" xfId="2035"/>
    <cellStyle name="40% – Акцентування2_П_1" xfId="2036"/>
    <cellStyle name="40% – Акцентування3" xfId="169"/>
    <cellStyle name="40% – Акцентування3 2" xfId="976"/>
    <cellStyle name="40% – Акцентування3 2 2" xfId="2037"/>
    <cellStyle name="40% – Акцентування3_П_1" xfId="2038"/>
    <cellStyle name="40% – Акцентування4" xfId="170"/>
    <cellStyle name="40% – Акцентування4 2" xfId="977"/>
    <cellStyle name="40% – Акцентування4 2 2" xfId="2039"/>
    <cellStyle name="40% – Акцентування4_П_1" xfId="2040"/>
    <cellStyle name="40% – Акцентування5" xfId="171"/>
    <cellStyle name="40% – Акцентування5 2" xfId="978"/>
    <cellStyle name="40% – Акцентування5 2 2" xfId="2041"/>
    <cellStyle name="40% – Акцентування5_П_1" xfId="2042"/>
    <cellStyle name="40% – Акцентування6" xfId="172"/>
    <cellStyle name="40% – Акцентування6 2" xfId="979"/>
    <cellStyle name="40% – Акцентування6 2 2" xfId="2043"/>
    <cellStyle name="40% – Акцентування6_П_1" xfId="2044"/>
    <cellStyle name="5 indents" xfId="173"/>
    <cellStyle name="60% - Accent1" xfId="174"/>
    <cellStyle name="60% - Accent1 10" xfId="175"/>
    <cellStyle name="60% - Accent1 10 2" xfId="980"/>
    <cellStyle name="60% - Accent1 2" xfId="176"/>
    <cellStyle name="60% - Accent1 2 2" xfId="981"/>
    <cellStyle name="60% - Accent1 2 3" xfId="2045"/>
    <cellStyle name="60% - Accent1 3" xfId="177"/>
    <cellStyle name="60% - Accent1 3 2" xfId="982"/>
    <cellStyle name="60% - Accent1 4" xfId="178"/>
    <cellStyle name="60% - Accent1 4 2" xfId="983"/>
    <cellStyle name="60% - Accent1 5" xfId="179"/>
    <cellStyle name="60% - Accent1 5 2" xfId="984"/>
    <cellStyle name="60% - Accent1 6" xfId="180"/>
    <cellStyle name="60% - Accent1 6 2" xfId="985"/>
    <cellStyle name="60% - Accent1 7" xfId="181"/>
    <cellStyle name="60% - Accent1 7 2" xfId="986"/>
    <cellStyle name="60% - Accent1 8" xfId="182"/>
    <cellStyle name="60% - Accent1 8 2" xfId="987"/>
    <cellStyle name="60% - Accent1 9" xfId="183"/>
    <cellStyle name="60% - Accent1 9 2" xfId="988"/>
    <cellStyle name="60% - Accent1_П_1" xfId="2046"/>
    <cellStyle name="60% - Accent2" xfId="184"/>
    <cellStyle name="60% - Accent2 10" xfId="185"/>
    <cellStyle name="60% - Accent2 10 2" xfId="989"/>
    <cellStyle name="60% - Accent2 2" xfId="186"/>
    <cellStyle name="60% - Accent2 2 2" xfId="990"/>
    <cellStyle name="60% - Accent2 2 3" xfId="2047"/>
    <cellStyle name="60% - Accent2 3" xfId="187"/>
    <cellStyle name="60% - Accent2 3 2" xfId="991"/>
    <cellStyle name="60% - Accent2 4" xfId="188"/>
    <cellStyle name="60% - Accent2 4 2" xfId="992"/>
    <cellStyle name="60% - Accent2 5" xfId="189"/>
    <cellStyle name="60% - Accent2 5 2" xfId="993"/>
    <cellStyle name="60% - Accent2 6" xfId="190"/>
    <cellStyle name="60% - Accent2 6 2" xfId="994"/>
    <cellStyle name="60% - Accent2 7" xfId="191"/>
    <cellStyle name="60% - Accent2 7 2" xfId="995"/>
    <cellStyle name="60% - Accent2 8" xfId="192"/>
    <cellStyle name="60% - Accent2 8 2" xfId="996"/>
    <cellStyle name="60% - Accent2 9" xfId="193"/>
    <cellStyle name="60% - Accent2 9 2" xfId="997"/>
    <cellStyle name="60% - Accent2_П_1" xfId="2048"/>
    <cellStyle name="60% - Accent3" xfId="194"/>
    <cellStyle name="60% - Accent3 10" xfId="195"/>
    <cellStyle name="60% - Accent3 10 2" xfId="998"/>
    <cellStyle name="60% - Accent3 2" xfId="196"/>
    <cellStyle name="60% - Accent3 2 2" xfId="999"/>
    <cellStyle name="60% - Accent3 2 3" xfId="2049"/>
    <cellStyle name="60% - Accent3 3" xfId="197"/>
    <cellStyle name="60% - Accent3 3 2" xfId="1000"/>
    <cellStyle name="60% - Accent3 4" xfId="198"/>
    <cellStyle name="60% - Accent3 4 2" xfId="1001"/>
    <cellStyle name="60% - Accent3 5" xfId="199"/>
    <cellStyle name="60% - Accent3 5 2" xfId="1002"/>
    <cellStyle name="60% - Accent3 6" xfId="200"/>
    <cellStyle name="60% - Accent3 6 2" xfId="1003"/>
    <cellStyle name="60% - Accent3 7" xfId="201"/>
    <cellStyle name="60% - Accent3 7 2" xfId="1004"/>
    <cellStyle name="60% - Accent3 8" xfId="202"/>
    <cellStyle name="60% - Accent3 8 2" xfId="1005"/>
    <cellStyle name="60% - Accent3 9" xfId="203"/>
    <cellStyle name="60% - Accent3 9 2" xfId="1006"/>
    <cellStyle name="60% - Accent3_П_1" xfId="2050"/>
    <cellStyle name="60% - Accent4" xfId="204"/>
    <cellStyle name="60% - Accent4 10" xfId="205"/>
    <cellStyle name="60% - Accent4 10 2" xfId="1007"/>
    <cellStyle name="60% - Accent4 2" xfId="206"/>
    <cellStyle name="60% - Accent4 2 2" xfId="1008"/>
    <cellStyle name="60% - Accent4 2 3" xfId="2051"/>
    <cellStyle name="60% - Accent4 3" xfId="207"/>
    <cellStyle name="60% - Accent4 3 2" xfId="1009"/>
    <cellStyle name="60% - Accent4 4" xfId="208"/>
    <cellStyle name="60% - Accent4 4 2" xfId="1010"/>
    <cellStyle name="60% - Accent4 5" xfId="209"/>
    <cellStyle name="60% - Accent4 5 2" xfId="1011"/>
    <cellStyle name="60% - Accent4 6" xfId="210"/>
    <cellStyle name="60% - Accent4 6 2" xfId="1012"/>
    <cellStyle name="60% - Accent4 7" xfId="211"/>
    <cellStyle name="60% - Accent4 7 2" xfId="1013"/>
    <cellStyle name="60% - Accent4 8" xfId="212"/>
    <cellStyle name="60% - Accent4 8 2" xfId="1014"/>
    <cellStyle name="60% - Accent4 9" xfId="213"/>
    <cellStyle name="60% - Accent4 9 2" xfId="1015"/>
    <cellStyle name="60% - Accent4_П_1" xfId="2052"/>
    <cellStyle name="60% - Accent5" xfId="214"/>
    <cellStyle name="60% - Accent5 10" xfId="215"/>
    <cellStyle name="60% - Accent5 10 2" xfId="1016"/>
    <cellStyle name="60% - Accent5 2" xfId="216"/>
    <cellStyle name="60% - Accent5 2 2" xfId="1017"/>
    <cellStyle name="60% - Accent5 2 3" xfId="2053"/>
    <cellStyle name="60% - Accent5 3" xfId="217"/>
    <cellStyle name="60% - Accent5 3 2" xfId="1018"/>
    <cellStyle name="60% - Accent5 4" xfId="218"/>
    <cellStyle name="60% - Accent5 4 2" xfId="1019"/>
    <cellStyle name="60% - Accent5 5" xfId="219"/>
    <cellStyle name="60% - Accent5 5 2" xfId="1020"/>
    <cellStyle name="60% - Accent5 6" xfId="220"/>
    <cellStyle name="60% - Accent5 6 2" xfId="1021"/>
    <cellStyle name="60% - Accent5 7" xfId="221"/>
    <cellStyle name="60% - Accent5 7 2" xfId="1022"/>
    <cellStyle name="60% - Accent5 8" xfId="222"/>
    <cellStyle name="60% - Accent5 8 2" xfId="1023"/>
    <cellStyle name="60% - Accent5 9" xfId="223"/>
    <cellStyle name="60% - Accent5 9 2" xfId="1024"/>
    <cellStyle name="60% - Accent5_П_1" xfId="2054"/>
    <cellStyle name="60% - Accent6" xfId="224"/>
    <cellStyle name="60% - Accent6 10" xfId="225"/>
    <cellStyle name="60% - Accent6 10 2" xfId="1025"/>
    <cellStyle name="60% - Accent6 2" xfId="226"/>
    <cellStyle name="60% - Accent6 2 2" xfId="1026"/>
    <cellStyle name="60% - Accent6 2 3" xfId="2055"/>
    <cellStyle name="60% - Accent6 3" xfId="227"/>
    <cellStyle name="60% - Accent6 3 2" xfId="1027"/>
    <cellStyle name="60% - Accent6 4" xfId="228"/>
    <cellStyle name="60% - Accent6 4 2" xfId="1028"/>
    <cellStyle name="60% - Accent6 5" xfId="229"/>
    <cellStyle name="60% - Accent6 5 2" xfId="1029"/>
    <cellStyle name="60% - Accent6 6" xfId="230"/>
    <cellStyle name="60% - Accent6 6 2" xfId="1030"/>
    <cellStyle name="60% - Accent6 7" xfId="231"/>
    <cellStyle name="60% - Accent6 7 2" xfId="1031"/>
    <cellStyle name="60% - Accent6 8" xfId="232"/>
    <cellStyle name="60% - Accent6 8 2" xfId="1032"/>
    <cellStyle name="60% - Accent6 9" xfId="233"/>
    <cellStyle name="60% - Accent6 9 2" xfId="1033"/>
    <cellStyle name="60% - Accent6_П_1" xfId="2056"/>
    <cellStyle name="60% - Акцент1" xfId="2057"/>
    <cellStyle name="60% - Акцент1 2" xfId="234"/>
    <cellStyle name="60% — акцент1 2" xfId="2060"/>
    <cellStyle name="60% - Акцент1 2 2" xfId="2059"/>
    <cellStyle name="60% - Акцент1 2 3" xfId="2335"/>
    <cellStyle name="60% - Акцент1 3" xfId="1034"/>
    <cellStyle name="60% — акцент1 3" xfId="2061"/>
    <cellStyle name="60% - Акцент1 4" xfId="1035"/>
    <cellStyle name="60% — акцент1 4" xfId="2058"/>
    <cellStyle name="60% - Акцент1 4 2" xfId="2062"/>
    <cellStyle name="60% - Акцент1 5" xfId="2063"/>
    <cellStyle name="60% - Акцент1_16 " xfId="2064"/>
    <cellStyle name="60% - Акцент2" xfId="2065"/>
    <cellStyle name="60% - Акцент2 2" xfId="235"/>
    <cellStyle name="60% — акцент2 2" xfId="2068"/>
    <cellStyle name="60% - Акцент2 2 2" xfId="2067"/>
    <cellStyle name="60% - Акцент2 2 3" xfId="2336"/>
    <cellStyle name="60% - Акцент2 3" xfId="1036"/>
    <cellStyle name="60% — акцент2 3" xfId="2069"/>
    <cellStyle name="60% - Акцент2 4" xfId="1037"/>
    <cellStyle name="60% — акцент2 4" xfId="2066"/>
    <cellStyle name="60% - Акцент2 4 2" xfId="2070"/>
    <cellStyle name="60% - Акцент2 5" xfId="2071"/>
    <cellStyle name="60% - Акцент2_16 " xfId="2072"/>
    <cellStyle name="60% - Акцент3" xfId="2073"/>
    <cellStyle name="60% - Акцент3 2" xfId="236"/>
    <cellStyle name="60% — акцент3 2" xfId="2076"/>
    <cellStyle name="60% - Акцент3 2 2" xfId="2075"/>
    <cellStyle name="60% - Акцент3 2 3" xfId="2337"/>
    <cellStyle name="60% - Акцент3 3" xfId="237"/>
    <cellStyle name="60% — акцент3 3" xfId="2078"/>
    <cellStyle name="60% - Акцент3 3 2" xfId="2077"/>
    <cellStyle name="60% - Акцент3 3 3" xfId="2338"/>
    <cellStyle name="60% - Акцент3 4" xfId="1038"/>
    <cellStyle name="60% — акцент3 4" xfId="2074"/>
    <cellStyle name="60% - Акцент3 4 2" xfId="2079"/>
    <cellStyle name="60% - Акцент3 5" xfId="2080"/>
    <cellStyle name="60% - Акцент3_16 " xfId="2081"/>
    <cellStyle name="60% - Акцент4" xfId="2082"/>
    <cellStyle name="60% - Акцент4 2" xfId="238"/>
    <cellStyle name="60% — акцент4 2" xfId="2085"/>
    <cellStyle name="60% - Акцент4 2 2" xfId="2084"/>
    <cellStyle name="60% - Акцент4 2 3" xfId="2339"/>
    <cellStyle name="60% - Акцент4 3" xfId="239"/>
    <cellStyle name="60% — акцент4 3" xfId="2087"/>
    <cellStyle name="60% - Акцент4 3 2" xfId="2086"/>
    <cellStyle name="60% - Акцент4 3 3" xfId="2340"/>
    <cellStyle name="60% - Акцент4 4" xfId="1039"/>
    <cellStyle name="60% — акцент4 4" xfId="2083"/>
    <cellStyle name="60% - Акцент4 4 2" xfId="2088"/>
    <cellStyle name="60% - Акцент4 5" xfId="2089"/>
    <cellStyle name="60% - Акцент4_16 " xfId="2090"/>
    <cellStyle name="60% - Акцент5" xfId="2091"/>
    <cellStyle name="60% - Акцент5 2" xfId="240"/>
    <cellStyle name="60% — акцент5 2" xfId="2094"/>
    <cellStyle name="60% - Акцент5 2 2" xfId="2093"/>
    <cellStyle name="60% - Акцент5 2 3" xfId="2341"/>
    <cellStyle name="60% - Акцент5 3" xfId="1040"/>
    <cellStyle name="60% — акцент5 3" xfId="2095"/>
    <cellStyle name="60% - Акцент5 4" xfId="1041"/>
    <cellStyle name="60% — акцент5 4" xfId="2092"/>
    <cellStyle name="60% - Акцент5 4 2" xfId="2096"/>
    <cellStyle name="60% - Акцент5 5" xfId="2097"/>
    <cellStyle name="60% - Акцент5_16 " xfId="2098"/>
    <cellStyle name="60% - Акцент6" xfId="2099"/>
    <cellStyle name="60% - Акцент6 2" xfId="241"/>
    <cellStyle name="60% — акцент6 2" xfId="2102"/>
    <cellStyle name="60% - Акцент6 2 2" xfId="2101"/>
    <cellStyle name="60% - Акцент6 2 3" xfId="2342"/>
    <cellStyle name="60% - Акцент6 3" xfId="242"/>
    <cellStyle name="60% — акцент6 3" xfId="2104"/>
    <cellStyle name="60% - Акцент6 3 2" xfId="2103"/>
    <cellStyle name="60% - Акцент6 3 3" xfId="2343"/>
    <cellStyle name="60% - Акцент6 4" xfId="1042"/>
    <cellStyle name="60% — акцент6 4" xfId="2100"/>
    <cellStyle name="60% - Акцент6 4 2" xfId="2105"/>
    <cellStyle name="60% - Акцент6 5" xfId="2106"/>
    <cellStyle name="60% - Акцент6_16 " xfId="2107"/>
    <cellStyle name="60% – Акцентування1" xfId="243"/>
    <cellStyle name="60% – Акцентування1 2" xfId="1043"/>
    <cellStyle name="60% – Акцентування1 2 2" xfId="2108"/>
    <cellStyle name="60% – Акцентування2" xfId="244"/>
    <cellStyle name="60% – Акцентування2 2" xfId="1044"/>
    <cellStyle name="60% – Акцентування2 2 2" xfId="2109"/>
    <cellStyle name="60% – Акцентування3" xfId="245"/>
    <cellStyle name="60% – Акцентування3 2" xfId="1045"/>
    <cellStyle name="60% – Акцентування3 2 2" xfId="2110"/>
    <cellStyle name="60% – Акцентування4" xfId="246"/>
    <cellStyle name="60% – Акцентування4 2" xfId="1046"/>
    <cellStyle name="60% – Акцентування4 2 2" xfId="2111"/>
    <cellStyle name="60% – Акцентування5" xfId="247"/>
    <cellStyle name="60% – Акцентування5 2" xfId="1047"/>
    <cellStyle name="60% – Акцентування5 2 2" xfId="2112"/>
    <cellStyle name="60% – Акцентування6" xfId="248"/>
    <cellStyle name="60% – Акцентування6 2" xfId="1048"/>
    <cellStyle name="60% – Акцентування6 2 2" xfId="2113"/>
    <cellStyle name="Accent1" xfId="249"/>
    <cellStyle name="Accent1 10" xfId="250"/>
    <cellStyle name="Accent1 10 2" xfId="1049"/>
    <cellStyle name="Accent1 2" xfId="251"/>
    <cellStyle name="Accent1 2 2" xfId="1050"/>
    <cellStyle name="Accent1 2 3" xfId="2114"/>
    <cellStyle name="Accent1 3" xfId="252"/>
    <cellStyle name="Accent1 3 2" xfId="1051"/>
    <cellStyle name="Accent1 4" xfId="253"/>
    <cellStyle name="Accent1 4 2" xfId="1052"/>
    <cellStyle name="Accent1 5" xfId="254"/>
    <cellStyle name="Accent1 5 2" xfId="1053"/>
    <cellStyle name="Accent1 6" xfId="255"/>
    <cellStyle name="Accent1 6 2" xfId="1054"/>
    <cellStyle name="Accent1 7" xfId="256"/>
    <cellStyle name="Accent1 7 2" xfId="1055"/>
    <cellStyle name="Accent1 8" xfId="257"/>
    <cellStyle name="Accent1 8 2" xfId="1056"/>
    <cellStyle name="Accent1 9" xfId="258"/>
    <cellStyle name="Accent1 9 2" xfId="1057"/>
    <cellStyle name="Accent1_П_1" xfId="2115"/>
    <cellStyle name="Accent2" xfId="259"/>
    <cellStyle name="Accent2 10" xfId="260"/>
    <cellStyle name="Accent2 10 2" xfId="1058"/>
    <cellStyle name="Accent2 2" xfId="261"/>
    <cellStyle name="Accent2 2 2" xfId="1059"/>
    <cellStyle name="Accent2 2 3" xfId="2116"/>
    <cellStyle name="Accent2 3" xfId="262"/>
    <cellStyle name="Accent2 3 2" xfId="1060"/>
    <cellStyle name="Accent2 4" xfId="263"/>
    <cellStyle name="Accent2 4 2" xfId="1061"/>
    <cellStyle name="Accent2 5" xfId="264"/>
    <cellStyle name="Accent2 5 2" xfId="1062"/>
    <cellStyle name="Accent2 6" xfId="265"/>
    <cellStyle name="Accent2 6 2" xfId="1063"/>
    <cellStyle name="Accent2 7" xfId="266"/>
    <cellStyle name="Accent2 7 2" xfId="1064"/>
    <cellStyle name="Accent2 8" xfId="267"/>
    <cellStyle name="Accent2 8 2" xfId="1065"/>
    <cellStyle name="Accent2 9" xfId="268"/>
    <cellStyle name="Accent2 9 2" xfId="1066"/>
    <cellStyle name="Accent2_П_1" xfId="2117"/>
    <cellStyle name="Accent3" xfId="269"/>
    <cellStyle name="Accent3 10" xfId="270"/>
    <cellStyle name="Accent3 10 2" xfId="1067"/>
    <cellStyle name="Accent3 2" xfId="271"/>
    <cellStyle name="Accent3 2 2" xfId="1068"/>
    <cellStyle name="Accent3 2 3" xfId="2118"/>
    <cellStyle name="Accent3 3" xfId="272"/>
    <cellStyle name="Accent3 3 2" xfId="1069"/>
    <cellStyle name="Accent3 4" xfId="273"/>
    <cellStyle name="Accent3 4 2" xfId="1070"/>
    <cellStyle name="Accent3 5" xfId="274"/>
    <cellStyle name="Accent3 5 2" xfId="1071"/>
    <cellStyle name="Accent3 6" xfId="275"/>
    <cellStyle name="Accent3 6 2" xfId="1072"/>
    <cellStyle name="Accent3 7" xfId="276"/>
    <cellStyle name="Accent3 7 2" xfId="1073"/>
    <cellStyle name="Accent3 8" xfId="277"/>
    <cellStyle name="Accent3 8 2" xfId="1074"/>
    <cellStyle name="Accent3 9" xfId="278"/>
    <cellStyle name="Accent3 9 2" xfId="1075"/>
    <cellStyle name="Accent3_П_1" xfId="2119"/>
    <cellStyle name="Accent4" xfId="279"/>
    <cellStyle name="Accent4 10" xfId="280"/>
    <cellStyle name="Accent4 10 2" xfId="1076"/>
    <cellStyle name="Accent4 2" xfId="281"/>
    <cellStyle name="Accent4 2 2" xfId="1077"/>
    <cellStyle name="Accent4 2 3" xfId="2120"/>
    <cellStyle name="Accent4 3" xfId="282"/>
    <cellStyle name="Accent4 3 2" xfId="1078"/>
    <cellStyle name="Accent4 4" xfId="283"/>
    <cellStyle name="Accent4 4 2" xfId="1079"/>
    <cellStyle name="Accent4 5" xfId="284"/>
    <cellStyle name="Accent4 5 2" xfId="1080"/>
    <cellStyle name="Accent4 6" xfId="285"/>
    <cellStyle name="Accent4 6 2" xfId="1081"/>
    <cellStyle name="Accent4 7" xfId="286"/>
    <cellStyle name="Accent4 7 2" xfId="1082"/>
    <cellStyle name="Accent4 8" xfId="287"/>
    <cellStyle name="Accent4 8 2" xfId="1083"/>
    <cellStyle name="Accent4 9" xfId="288"/>
    <cellStyle name="Accent4 9 2" xfId="1084"/>
    <cellStyle name="Accent4_П_1" xfId="2121"/>
    <cellStyle name="Accent5" xfId="289"/>
    <cellStyle name="Accent5 10" xfId="290"/>
    <cellStyle name="Accent5 10 2" xfId="1085"/>
    <cellStyle name="Accent5 2" xfId="291"/>
    <cellStyle name="Accent5 2 2" xfId="1086"/>
    <cellStyle name="Accent5 2 3" xfId="2122"/>
    <cellStyle name="Accent5 3" xfId="292"/>
    <cellStyle name="Accent5 3 2" xfId="1087"/>
    <cellStyle name="Accent5 4" xfId="293"/>
    <cellStyle name="Accent5 4 2" xfId="1088"/>
    <cellStyle name="Accent5 5" xfId="294"/>
    <cellStyle name="Accent5 5 2" xfId="1089"/>
    <cellStyle name="Accent5 6" xfId="295"/>
    <cellStyle name="Accent5 6 2" xfId="1090"/>
    <cellStyle name="Accent5 7" xfId="296"/>
    <cellStyle name="Accent5 7 2" xfId="1091"/>
    <cellStyle name="Accent5 8" xfId="297"/>
    <cellStyle name="Accent5 8 2" xfId="1092"/>
    <cellStyle name="Accent5 9" xfId="298"/>
    <cellStyle name="Accent5 9 2" xfId="1093"/>
    <cellStyle name="Accent5_П_1" xfId="2123"/>
    <cellStyle name="Accent6" xfId="299"/>
    <cellStyle name="Accent6 10" xfId="300"/>
    <cellStyle name="Accent6 10 2" xfId="1094"/>
    <cellStyle name="Accent6 2" xfId="301"/>
    <cellStyle name="Accent6 2 2" xfId="1095"/>
    <cellStyle name="Accent6 2 3" xfId="2124"/>
    <cellStyle name="Accent6 3" xfId="302"/>
    <cellStyle name="Accent6 3 2" xfId="1096"/>
    <cellStyle name="Accent6 4" xfId="303"/>
    <cellStyle name="Accent6 4 2" xfId="1097"/>
    <cellStyle name="Accent6 5" xfId="304"/>
    <cellStyle name="Accent6 5 2" xfId="1098"/>
    <cellStyle name="Accent6 6" xfId="305"/>
    <cellStyle name="Accent6 6 2" xfId="1099"/>
    <cellStyle name="Accent6 7" xfId="306"/>
    <cellStyle name="Accent6 7 2" xfId="1100"/>
    <cellStyle name="Accent6 8" xfId="307"/>
    <cellStyle name="Accent6 8 2" xfId="1101"/>
    <cellStyle name="Accent6 9" xfId="308"/>
    <cellStyle name="Accent6 9 2" xfId="1102"/>
    <cellStyle name="Accent6_П_1" xfId="2125"/>
    <cellStyle name="Aeia?nnueea" xfId="309"/>
    <cellStyle name="Aeia?nnueea 2" xfId="1103"/>
    <cellStyle name="Ãèïåðññûëêà" xfId="310"/>
    <cellStyle name="Ãèïåðññûëêà 2" xfId="1104"/>
    <cellStyle name="Array" xfId="311"/>
    <cellStyle name="Array Enter" xfId="312"/>
    <cellStyle name="Array_Book2" xfId="313"/>
    <cellStyle name="Bad" xfId="314"/>
    <cellStyle name="Bad 10" xfId="315"/>
    <cellStyle name="Bad 10 2" xfId="1105"/>
    <cellStyle name="Bad 2" xfId="316"/>
    <cellStyle name="Bad 2 2" xfId="1106"/>
    <cellStyle name="Bad 2 3" xfId="2126"/>
    <cellStyle name="Bad 3" xfId="317"/>
    <cellStyle name="Bad 3 2" xfId="1107"/>
    <cellStyle name="Bad 4" xfId="318"/>
    <cellStyle name="Bad 4 2" xfId="1108"/>
    <cellStyle name="Bad 5" xfId="319"/>
    <cellStyle name="Bad 5 2" xfId="1109"/>
    <cellStyle name="Bad 6" xfId="320"/>
    <cellStyle name="Bad 6 2" xfId="1110"/>
    <cellStyle name="Bad 7" xfId="321"/>
    <cellStyle name="Bad 7 2" xfId="1111"/>
    <cellStyle name="Bad 8" xfId="322"/>
    <cellStyle name="Bad 8 2" xfId="1112"/>
    <cellStyle name="Bad 9" xfId="323"/>
    <cellStyle name="Bad 9 2" xfId="1113"/>
    <cellStyle name="Bad_П_1" xfId="2127"/>
    <cellStyle name="Cabe‡alho 1" xfId="1114"/>
    <cellStyle name="Cabe‡alho 2" xfId="1115"/>
    <cellStyle name="Cabecera 1" xfId="1116"/>
    <cellStyle name="Cabecera 2" xfId="1117"/>
    <cellStyle name="Calculation" xfId="324"/>
    <cellStyle name="Calculation 10" xfId="325"/>
    <cellStyle name="Calculation 10 2" xfId="1118"/>
    <cellStyle name="Calculation 2" xfId="326"/>
    <cellStyle name="Calculation 2 2" xfId="1119"/>
    <cellStyle name="Calculation 2 3" xfId="2128"/>
    <cellStyle name="Calculation 3" xfId="327"/>
    <cellStyle name="Calculation 3 2" xfId="1120"/>
    <cellStyle name="Calculation 4" xfId="328"/>
    <cellStyle name="Calculation 4 2" xfId="1121"/>
    <cellStyle name="Calculation 5" xfId="329"/>
    <cellStyle name="Calculation 5 2" xfId="1122"/>
    <cellStyle name="Calculation 6" xfId="330"/>
    <cellStyle name="Calculation 6 2" xfId="1123"/>
    <cellStyle name="Calculation 7" xfId="331"/>
    <cellStyle name="Calculation 7 2" xfId="1124"/>
    <cellStyle name="Calculation 8" xfId="332"/>
    <cellStyle name="Calculation 8 2" xfId="1125"/>
    <cellStyle name="Calculation 9" xfId="333"/>
    <cellStyle name="Calculation 9 2" xfId="1126"/>
    <cellStyle name="Calculation_П_1" xfId="2129"/>
    <cellStyle name="Celkem" xfId="334"/>
    <cellStyle name="Check Cell" xfId="335"/>
    <cellStyle name="Check Cell 10" xfId="336"/>
    <cellStyle name="Check Cell 10 2" xfId="1127"/>
    <cellStyle name="Check Cell 2" xfId="337"/>
    <cellStyle name="Check Cell 2 2" xfId="1128"/>
    <cellStyle name="Check Cell 2 3" xfId="2130"/>
    <cellStyle name="Check Cell 3" xfId="338"/>
    <cellStyle name="Check Cell 3 2" xfId="1129"/>
    <cellStyle name="Check Cell 4" xfId="339"/>
    <cellStyle name="Check Cell 4 2" xfId="1130"/>
    <cellStyle name="Check Cell 5" xfId="340"/>
    <cellStyle name="Check Cell 5 2" xfId="1131"/>
    <cellStyle name="Check Cell 6" xfId="341"/>
    <cellStyle name="Check Cell 6 2" xfId="1132"/>
    <cellStyle name="Check Cell 7" xfId="342"/>
    <cellStyle name="Check Cell 7 2" xfId="1133"/>
    <cellStyle name="Check Cell 8" xfId="343"/>
    <cellStyle name="Check Cell 8 2" xfId="1134"/>
    <cellStyle name="Check Cell 9" xfId="344"/>
    <cellStyle name="Check Cell 9 2" xfId="1135"/>
    <cellStyle name="Check Cell_П_1" xfId="2131"/>
    <cellStyle name="Clive" xfId="1136"/>
    <cellStyle name="clsAltData" xfId="345"/>
    <cellStyle name="clsAltData 2" xfId="1137"/>
    <cellStyle name="clsAltMRVData" xfId="346"/>
    <cellStyle name="clsAltMRVData 2" xfId="1138"/>
    <cellStyle name="clsBlank" xfId="347"/>
    <cellStyle name="clsBlank 2" xfId="1139"/>
    <cellStyle name="clsColumnHeader" xfId="348"/>
    <cellStyle name="clsColumnHeader 2" xfId="1140"/>
    <cellStyle name="clsData" xfId="349"/>
    <cellStyle name="clsData 2" xfId="1141"/>
    <cellStyle name="clsDefault" xfId="350"/>
    <cellStyle name="clsDefault 2" xfId="351"/>
    <cellStyle name="clsFooter" xfId="352"/>
    <cellStyle name="clsFooter 2" xfId="1142"/>
    <cellStyle name="clsIndexTableData" xfId="353"/>
    <cellStyle name="clsIndexTableData 2" xfId="1143"/>
    <cellStyle name="clsIndexTableHdr" xfId="354"/>
    <cellStyle name="clsIndexTableHdr 2" xfId="1144"/>
    <cellStyle name="clsIndexTableTitle" xfId="355"/>
    <cellStyle name="clsIndexTableTitle 2" xfId="1145"/>
    <cellStyle name="clsMRVData" xfId="356"/>
    <cellStyle name="clsMRVData 2" xfId="1146"/>
    <cellStyle name="clsReportFooter" xfId="357"/>
    <cellStyle name="clsReportFooter 2" xfId="1147"/>
    <cellStyle name="clsReportHeader" xfId="358"/>
    <cellStyle name="clsReportHeader 2" xfId="1148"/>
    <cellStyle name="clsRowHeader" xfId="359"/>
    <cellStyle name="clsRowHeader 2" xfId="1149"/>
    <cellStyle name="clsScale" xfId="360"/>
    <cellStyle name="clsScale 2" xfId="1150"/>
    <cellStyle name="clsSection" xfId="361"/>
    <cellStyle name="clsSection 2" xfId="1151"/>
    <cellStyle name="Column-Header" xfId="1152"/>
    <cellStyle name="Column-Header 2" xfId="1153"/>
    <cellStyle name="Column-Header 3" xfId="1154"/>
    <cellStyle name="Column-Header 4" xfId="1155"/>
    <cellStyle name="Column-Header 5" xfId="1156"/>
    <cellStyle name="Column-Header 6" xfId="1157"/>
    <cellStyle name="Column-Header 7" xfId="1158"/>
    <cellStyle name="Column-Header 7 2" xfId="1159"/>
    <cellStyle name="Column-Header 8" xfId="1160"/>
    <cellStyle name="Column-Header 8 2" xfId="1161"/>
    <cellStyle name="Column-Header 9" xfId="1162"/>
    <cellStyle name="Column-Header 9 2" xfId="1163"/>
    <cellStyle name="Column-Header_Zvit rux-koshtiv 2010 Департамент " xfId="1164"/>
    <cellStyle name="Comma  - Style1" xfId="362"/>
    <cellStyle name="Comma  - Style2" xfId="363"/>
    <cellStyle name="Comma  - Style3" xfId="364"/>
    <cellStyle name="Comma  - Style4" xfId="365"/>
    <cellStyle name="Comma  - Style5" xfId="366"/>
    <cellStyle name="Comma  - Style6" xfId="367"/>
    <cellStyle name="Comma  - Style7" xfId="368"/>
    <cellStyle name="Comma  - Style8" xfId="369"/>
    <cellStyle name="Comma [0]" xfId="370"/>
    <cellStyle name="Comma [0] 2" xfId="371"/>
    <cellStyle name="Comma [0] 2 2" xfId="1829"/>
    <cellStyle name="Comma [0] 3" xfId="372"/>
    <cellStyle name="Comma [0]_AUK2000" xfId="373"/>
    <cellStyle name="Comma [0]䧟Лист3" xfId="374"/>
    <cellStyle name="Comma 10" xfId="1165"/>
    <cellStyle name="Comma 10 2" xfId="1837"/>
    <cellStyle name="Comma 11" xfId="1166"/>
    <cellStyle name="Comma 12" xfId="1167"/>
    <cellStyle name="Comma 12 2" xfId="1838"/>
    <cellStyle name="Comma 2" xfId="375"/>
    <cellStyle name="Comma 2 2" xfId="1168"/>
    <cellStyle name="Comma 2 2 2" xfId="1839"/>
    <cellStyle name="Comma 2 3" xfId="1169"/>
    <cellStyle name="Comma 2 3 2" xfId="1840"/>
    <cellStyle name="Comma 2 4" xfId="1830"/>
    <cellStyle name="Comma 3" xfId="376"/>
    <cellStyle name="Comma 3 2" xfId="377"/>
    <cellStyle name="Comma 3 2 2" xfId="1832"/>
    <cellStyle name="Comma 3 3" xfId="378"/>
    <cellStyle name="Comma 3 3 2" xfId="1833"/>
    <cellStyle name="Comma 3 4" xfId="1831"/>
    <cellStyle name="Comma 4" xfId="379"/>
    <cellStyle name="Comma 5" xfId="1170"/>
    <cellStyle name="Comma 5 2" xfId="1841"/>
    <cellStyle name="Comma 6" xfId="1171"/>
    <cellStyle name="Comma 6 2" xfId="1842"/>
    <cellStyle name="Comma 7" xfId="1172"/>
    <cellStyle name="Comma 7 2" xfId="1843"/>
    <cellStyle name="Comma 8" xfId="1173"/>
    <cellStyle name="Comma 8 2" xfId="1844"/>
    <cellStyle name="Comma 9" xfId="1174"/>
    <cellStyle name="Comma 9 2" xfId="1845"/>
    <cellStyle name="Comma(3)" xfId="380"/>
    <cellStyle name="Comma_AUK2000" xfId="381"/>
    <cellStyle name="Comma0" xfId="382"/>
    <cellStyle name="Comma0 - Style3" xfId="383"/>
    <cellStyle name="Comma0 2" xfId="1175"/>
    <cellStyle name="Comma0 3" xfId="1176"/>
    <cellStyle name="Comma0 4" xfId="1177"/>
    <cellStyle name="Comma0 5" xfId="1178"/>
    <cellStyle name="Comma0 6" xfId="1179"/>
    <cellStyle name="Comma0 7" xfId="1180"/>
    <cellStyle name="Comma0 8" xfId="1181"/>
    <cellStyle name="Comma0_BG Money (current)" xfId="384"/>
    <cellStyle name="Curren - Style3" xfId="385"/>
    <cellStyle name="Curren - Style4" xfId="386"/>
    <cellStyle name="Currency [0]" xfId="387"/>
    <cellStyle name="Currency_AUK2000" xfId="388"/>
    <cellStyle name="Currency0" xfId="389"/>
    <cellStyle name="Currency0 2" xfId="1182"/>
    <cellStyle name="Data" xfId="1183"/>
    <cellStyle name="Date" xfId="390"/>
    <cellStyle name="Date 2" xfId="1184"/>
    <cellStyle name="Datum" xfId="391"/>
    <cellStyle name="Define-Column" xfId="1185"/>
    <cellStyle name="Define-Column 10" xfId="1186"/>
    <cellStyle name="Define-Column 2" xfId="1187"/>
    <cellStyle name="Define-Column 3" xfId="1188"/>
    <cellStyle name="Define-Column 4" xfId="1189"/>
    <cellStyle name="Define-Column 5" xfId="1190"/>
    <cellStyle name="Define-Column 6" xfId="1191"/>
    <cellStyle name="Define-Column 7" xfId="1192"/>
    <cellStyle name="Define-Column 7 2" xfId="1193"/>
    <cellStyle name="Define-Column 7 3" xfId="1194"/>
    <cellStyle name="Define-Column 8" xfId="1195"/>
    <cellStyle name="Define-Column 8 2" xfId="1196"/>
    <cellStyle name="Define-Column 8 3" xfId="1197"/>
    <cellStyle name="Define-Column 9" xfId="1198"/>
    <cellStyle name="Define-Column 9 2" xfId="1199"/>
    <cellStyle name="Define-Column 9 3" xfId="1200"/>
    <cellStyle name="Define-Column_Zvit rux-koshtiv 2010 Департамент " xfId="1201"/>
    <cellStyle name="diskette" xfId="1202"/>
    <cellStyle name="Euro" xfId="392"/>
    <cellStyle name="Euro 2" xfId="1203"/>
    <cellStyle name="Excel Built-in Normal" xfId="2132"/>
    <cellStyle name="Excel.Chart" xfId="1204"/>
    <cellStyle name="Explanatory Text" xfId="393"/>
    <cellStyle name="Explanatory Text 10" xfId="394"/>
    <cellStyle name="Explanatory Text 10 2" xfId="1205"/>
    <cellStyle name="Explanatory Text 2" xfId="395"/>
    <cellStyle name="Explanatory Text 2 2" xfId="1206"/>
    <cellStyle name="Explanatory Text 3" xfId="396"/>
    <cellStyle name="Explanatory Text 3 2" xfId="1207"/>
    <cellStyle name="Explanatory Text 4" xfId="397"/>
    <cellStyle name="Explanatory Text 4 2" xfId="1208"/>
    <cellStyle name="Explanatory Text 5" xfId="398"/>
    <cellStyle name="Explanatory Text 5 2" xfId="1209"/>
    <cellStyle name="Explanatory Text 6" xfId="399"/>
    <cellStyle name="Explanatory Text 6 2" xfId="1210"/>
    <cellStyle name="Explanatory Text 7" xfId="400"/>
    <cellStyle name="Explanatory Text 7 2" xfId="1211"/>
    <cellStyle name="Explanatory Text 8" xfId="401"/>
    <cellStyle name="Explanatory Text 8 2" xfId="1212"/>
    <cellStyle name="Explanatory Text 9" xfId="402"/>
    <cellStyle name="Explanatory Text 9 2" xfId="1213"/>
    <cellStyle name="Ezres [0]_10mell99" xfId="403"/>
    <cellStyle name="Ezres_10mell99" xfId="404"/>
    <cellStyle name="F2" xfId="405"/>
    <cellStyle name="F2 2" xfId="1214"/>
    <cellStyle name="F3" xfId="406"/>
    <cellStyle name="F3 2" xfId="1215"/>
    <cellStyle name="F4" xfId="407"/>
    <cellStyle name="F4 2" xfId="1216"/>
    <cellStyle name="F5" xfId="408"/>
    <cellStyle name="F5 - Style8" xfId="409"/>
    <cellStyle name="F5 - Style8 2" xfId="1217"/>
    <cellStyle name="F5 2" xfId="1218"/>
    <cellStyle name="F6" xfId="410"/>
    <cellStyle name="F6 - Style5" xfId="411"/>
    <cellStyle name="F6 - Style5 2" xfId="1219"/>
    <cellStyle name="F6 2" xfId="1220"/>
    <cellStyle name="F7" xfId="412"/>
    <cellStyle name="F7 - Style7" xfId="413"/>
    <cellStyle name="F7 - Style7 2" xfId="1221"/>
    <cellStyle name="F7 2" xfId="1222"/>
    <cellStyle name="F8" xfId="414"/>
    <cellStyle name="F8 - Style6" xfId="415"/>
    <cellStyle name="F8 - Style6 2" xfId="1223"/>
    <cellStyle name="F8 2" xfId="1224"/>
    <cellStyle name="facha" xfId="1225"/>
    <cellStyle name="fBlock" xfId="2133"/>
    <cellStyle name="fCmp" xfId="2134"/>
    <cellStyle name="Fecha" xfId="1226"/>
    <cellStyle name="fEr" xfId="2135"/>
    <cellStyle name="fHead" xfId="2136"/>
    <cellStyle name="fHead 2" xfId="2137"/>
    <cellStyle name="Fijo" xfId="1227"/>
    <cellStyle name="Finanční0" xfId="416"/>
    <cellStyle name="Finanèní0" xfId="417"/>
    <cellStyle name="Fixed" xfId="418"/>
    <cellStyle name="Fixed 2" xfId="1228"/>
    <cellStyle name="fixed0 - Style4" xfId="419"/>
    <cellStyle name="fixed0 - Style4 2" xfId="1229"/>
    <cellStyle name="Fixed1 - Style1" xfId="420"/>
    <cellStyle name="Fixed1 - Style1 2" xfId="1230"/>
    <cellStyle name="Fixed1 - Style2" xfId="421"/>
    <cellStyle name="Fixed1 - Style2 2" xfId="1231"/>
    <cellStyle name="Fixed2 - Style2" xfId="422"/>
    <cellStyle name="Fixo" xfId="1232"/>
    <cellStyle name="fName" xfId="2138"/>
    <cellStyle name="FS10" xfId="1233"/>
    <cellStyle name="Good" xfId="423"/>
    <cellStyle name="Good 10" xfId="424"/>
    <cellStyle name="Good 10 2" xfId="1234"/>
    <cellStyle name="Good 2" xfId="425"/>
    <cellStyle name="Good 2 2" xfId="1235"/>
    <cellStyle name="Good 2 3" xfId="2139"/>
    <cellStyle name="Good 3" xfId="426"/>
    <cellStyle name="Good 3 2" xfId="1236"/>
    <cellStyle name="Good 4" xfId="427"/>
    <cellStyle name="Good 4 2" xfId="1237"/>
    <cellStyle name="Good 5" xfId="428"/>
    <cellStyle name="Good 5 2" xfId="1238"/>
    <cellStyle name="Good 6" xfId="429"/>
    <cellStyle name="Good 6 2" xfId="1239"/>
    <cellStyle name="Good 7" xfId="430"/>
    <cellStyle name="Good 7 2" xfId="1240"/>
    <cellStyle name="Good 8" xfId="431"/>
    <cellStyle name="Good 8 2" xfId="1241"/>
    <cellStyle name="Good 9" xfId="432"/>
    <cellStyle name="Good 9 2" xfId="1242"/>
    <cellStyle name="Good_П_1" xfId="2140"/>
    <cellStyle name="Grey" xfId="433"/>
    <cellStyle name="Heading 1" xfId="434"/>
    <cellStyle name="Heading 1 10" xfId="435"/>
    <cellStyle name="Heading 1 10 2" xfId="1243"/>
    <cellStyle name="Heading 1 2" xfId="436"/>
    <cellStyle name="Heading 1 2 2" xfId="1244"/>
    <cellStyle name="Heading 1 2 3" xfId="2141"/>
    <cellStyle name="Heading 1 3" xfId="437"/>
    <cellStyle name="Heading 1 3 2" xfId="1245"/>
    <cellStyle name="Heading 1 4" xfId="438"/>
    <cellStyle name="Heading 1 4 2" xfId="1246"/>
    <cellStyle name="Heading 1 5" xfId="439"/>
    <cellStyle name="Heading 1 5 2" xfId="1247"/>
    <cellStyle name="Heading 1 6" xfId="440"/>
    <cellStyle name="Heading 1 6 2" xfId="1248"/>
    <cellStyle name="Heading 1 7" xfId="441"/>
    <cellStyle name="Heading 1 7 2" xfId="1249"/>
    <cellStyle name="Heading 1 8" xfId="442"/>
    <cellStyle name="Heading 1 8 2" xfId="1250"/>
    <cellStyle name="Heading 1 9" xfId="443"/>
    <cellStyle name="Heading 1 9 2" xfId="1251"/>
    <cellStyle name="Heading 2" xfId="444"/>
    <cellStyle name="Heading 2 10" xfId="445"/>
    <cellStyle name="Heading 2 10 2" xfId="1252"/>
    <cellStyle name="Heading 2 2" xfId="446"/>
    <cellStyle name="Heading 2 2 2" xfId="1253"/>
    <cellStyle name="Heading 2 2 3" xfId="2142"/>
    <cellStyle name="Heading 2 3" xfId="447"/>
    <cellStyle name="Heading 2 3 2" xfId="1254"/>
    <cellStyle name="Heading 2 4" xfId="448"/>
    <cellStyle name="Heading 2 4 2" xfId="1255"/>
    <cellStyle name="Heading 2 5" xfId="449"/>
    <cellStyle name="Heading 2 5 2" xfId="1256"/>
    <cellStyle name="Heading 2 6" xfId="450"/>
    <cellStyle name="Heading 2 6 2" xfId="1257"/>
    <cellStyle name="Heading 2 7" xfId="451"/>
    <cellStyle name="Heading 2 7 2" xfId="1258"/>
    <cellStyle name="Heading 2 8" xfId="452"/>
    <cellStyle name="Heading 2 8 2" xfId="1259"/>
    <cellStyle name="Heading 2 9" xfId="453"/>
    <cellStyle name="Heading 2 9 2" xfId="1260"/>
    <cellStyle name="Heading 3" xfId="454"/>
    <cellStyle name="Heading 3 10" xfId="455"/>
    <cellStyle name="Heading 3 10 2" xfId="1261"/>
    <cellStyle name="Heading 3 2" xfId="456"/>
    <cellStyle name="Heading 3 2 2" xfId="1262"/>
    <cellStyle name="Heading 3 2 3" xfId="2143"/>
    <cellStyle name="Heading 3 3" xfId="457"/>
    <cellStyle name="Heading 3 3 2" xfId="1263"/>
    <cellStyle name="Heading 3 4" xfId="458"/>
    <cellStyle name="Heading 3 4 2" xfId="1264"/>
    <cellStyle name="Heading 3 5" xfId="459"/>
    <cellStyle name="Heading 3 5 2" xfId="1265"/>
    <cellStyle name="Heading 3 6" xfId="460"/>
    <cellStyle name="Heading 3 6 2" xfId="1266"/>
    <cellStyle name="Heading 3 7" xfId="461"/>
    <cellStyle name="Heading 3 7 2" xfId="1267"/>
    <cellStyle name="Heading 3 8" xfId="462"/>
    <cellStyle name="Heading 3 8 2" xfId="1268"/>
    <cellStyle name="Heading 3 9" xfId="463"/>
    <cellStyle name="Heading 3 9 2" xfId="1269"/>
    <cellStyle name="Heading 4" xfId="464"/>
    <cellStyle name="Heading 4 10" xfId="465"/>
    <cellStyle name="Heading 4 10 2" xfId="1270"/>
    <cellStyle name="Heading 4 2" xfId="466"/>
    <cellStyle name="Heading 4 2 2" xfId="1271"/>
    <cellStyle name="Heading 4 2 3" xfId="2144"/>
    <cellStyle name="Heading 4 3" xfId="467"/>
    <cellStyle name="Heading 4 3 2" xfId="1272"/>
    <cellStyle name="Heading 4 4" xfId="468"/>
    <cellStyle name="Heading 4 4 2" xfId="1273"/>
    <cellStyle name="Heading 4 5" xfId="469"/>
    <cellStyle name="Heading 4 5 2" xfId="1274"/>
    <cellStyle name="Heading 4 6" xfId="470"/>
    <cellStyle name="Heading 4 6 2" xfId="1275"/>
    <cellStyle name="Heading 4 7" xfId="471"/>
    <cellStyle name="Heading 4 7 2" xfId="1276"/>
    <cellStyle name="Heading 4 8" xfId="472"/>
    <cellStyle name="Heading 4 8 2" xfId="1277"/>
    <cellStyle name="Heading 4 9" xfId="473"/>
    <cellStyle name="Heading 4 9 2" xfId="1278"/>
    <cellStyle name="Heading1" xfId="474"/>
    <cellStyle name="Heading1 2" xfId="1279"/>
    <cellStyle name="Heading2" xfId="475"/>
    <cellStyle name="Heading2 2" xfId="1280"/>
    <cellStyle name="Hiperhivatkozás" xfId="476"/>
    <cellStyle name="Hipervínculo" xfId="1281"/>
    <cellStyle name="Hipervínculo visitado" xfId="1282"/>
    <cellStyle name="Hipervínculo_10-01-03 2003 2003 NUEVOS RON -NUEVOS INTERESES" xfId="1283"/>
    <cellStyle name="Hyperlink 2" xfId="477"/>
    <cellStyle name="Hyperlink 2 2" xfId="1284"/>
    <cellStyle name="Hyperlink 2 3" xfId="1285"/>
    <cellStyle name="Hyperlink 2 4" xfId="1286"/>
    <cellStyle name="Hyperlink 3" xfId="1287"/>
    <cellStyle name="Hyperlink 4" xfId="1288"/>
    <cellStyle name="Hyperlink seguido_NFGC_SPE_1995_2003" xfId="1289"/>
    <cellStyle name="Hyperlink_UKR Fin table" xfId="478"/>
    <cellStyle name="Iau?iue_Eeno1" xfId="479"/>
    <cellStyle name="Îáû÷íûé_Table16" xfId="480"/>
    <cellStyle name="imf-one decimal" xfId="481"/>
    <cellStyle name="imf-one decimal 2" xfId="1290"/>
    <cellStyle name="imf-one decimal 3" xfId="1291"/>
    <cellStyle name="imf-zero decimal" xfId="482"/>
    <cellStyle name="imf-zero decimal 2" xfId="1292"/>
    <cellStyle name="imf-zero decimal 3" xfId="1293"/>
    <cellStyle name="Input" xfId="483"/>
    <cellStyle name="Input [yellow]" xfId="484"/>
    <cellStyle name="Input 10" xfId="485"/>
    <cellStyle name="Input 10 2" xfId="1294"/>
    <cellStyle name="Input 2" xfId="486"/>
    <cellStyle name="Input 2 2" xfId="1295"/>
    <cellStyle name="Input 2 3" xfId="2145"/>
    <cellStyle name="Input 3" xfId="487"/>
    <cellStyle name="Input 3 2" xfId="1296"/>
    <cellStyle name="Input 4" xfId="488"/>
    <cellStyle name="Input 4 2" xfId="1297"/>
    <cellStyle name="Input 5" xfId="489"/>
    <cellStyle name="Input 5 2" xfId="1298"/>
    <cellStyle name="Input 6" xfId="490"/>
    <cellStyle name="Input 6 2" xfId="1299"/>
    <cellStyle name="Input 7" xfId="491"/>
    <cellStyle name="Input 7 2" xfId="1300"/>
    <cellStyle name="Input 8" xfId="492"/>
    <cellStyle name="Input 8 2" xfId="1301"/>
    <cellStyle name="Input 9" xfId="493"/>
    <cellStyle name="Input 9 2" xfId="1302"/>
    <cellStyle name="Input_П_1" xfId="2146"/>
    <cellStyle name="Ioe?uaaaoayny aeia?nnueea" xfId="494"/>
    <cellStyle name="Ioe?uaaaoayny aeia?nnueea 2" xfId="1303"/>
    <cellStyle name="Îòêðûâàâøàÿñÿ ãèïåðññûëêà" xfId="495"/>
    <cellStyle name="Îòêðûâàâøàÿñÿ ãèïåðññûëêà 2" xfId="1304"/>
    <cellStyle name="jo[" xfId="1305"/>
    <cellStyle name="Label" xfId="496"/>
    <cellStyle name="leftli - Style3" xfId="497"/>
    <cellStyle name="leftli - Style3 2" xfId="1306"/>
    <cellStyle name="Level0" xfId="1307"/>
    <cellStyle name="Level0 10" xfId="1308"/>
    <cellStyle name="Level0 2" xfId="1309"/>
    <cellStyle name="Level0 2 2" xfId="1310"/>
    <cellStyle name="Level0 3" xfId="1311"/>
    <cellStyle name="Level0 3 2" xfId="1312"/>
    <cellStyle name="Level0 4" xfId="1313"/>
    <cellStyle name="Level0 4 2" xfId="1314"/>
    <cellStyle name="Level0 5" xfId="1315"/>
    <cellStyle name="Level0 6" xfId="1316"/>
    <cellStyle name="Level0 7" xfId="1317"/>
    <cellStyle name="Level0 7 2" xfId="1318"/>
    <cellStyle name="Level0 7 3" xfId="1319"/>
    <cellStyle name="Level0 8" xfId="1320"/>
    <cellStyle name="Level0 8 2" xfId="1321"/>
    <cellStyle name="Level0 8 3" xfId="1322"/>
    <cellStyle name="Level0 9" xfId="1323"/>
    <cellStyle name="Level0 9 2" xfId="1324"/>
    <cellStyle name="Level0 9 3" xfId="1325"/>
    <cellStyle name="Level0_Zvit rux-koshtiv 2010 Департамент " xfId="1326"/>
    <cellStyle name="Level1" xfId="1327"/>
    <cellStyle name="Level1 2" xfId="1328"/>
    <cellStyle name="Level1-Numbers" xfId="1329"/>
    <cellStyle name="Level1-Numbers 2" xfId="1330"/>
    <cellStyle name="Level1-Numbers-Hide" xfId="1331"/>
    <cellStyle name="Level2" xfId="1332"/>
    <cellStyle name="Level2 2" xfId="1333"/>
    <cellStyle name="Level2-Hide" xfId="1334"/>
    <cellStyle name="Level2-Hide 2" xfId="1335"/>
    <cellStyle name="Level2-Numbers" xfId="1336"/>
    <cellStyle name="Level2-Numbers 2" xfId="1337"/>
    <cellStyle name="Level2-Numbers-Hide" xfId="1338"/>
    <cellStyle name="Level3" xfId="1339"/>
    <cellStyle name="Level3 2" xfId="1340"/>
    <cellStyle name="Level3 3" xfId="1341"/>
    <cellStyle name="Level3_План департамент_2010_1207" xfId="1342"/>
    <cellStyle name="Level3-Hide" xfId="1343"/>
    <cellStyle name="Level3-Hide 2" xfId="1344"/>
    <cellStyle name="Level3-Numbers" xfId="1345"/>
    <cellStyle name="Level3-Numbers 2" xfId="1346"/>
    <cellStyle name="Level3-Numbers 3" xfId="1347"/>
    <cellStyle name="Level3-Numbers_План департамент_2010_1207" xfId="1348"/>
    <cellStyle name="Level3-Numbers-Hide" xfId="1349"/>
    <cellStyle name="Level4" xfId="1350"/>
    <cellStyle name="Level4 2" xfId="1351"/>
    <cellStyle name="Level4-Hide" xfId="1352"/>
    <cellStyle name="Level4-Hide 2" xfId="1353"/>
    <cellStyle name="Level4-Numbers" xfId="1354"/>
    <cellStyle name="Level4-Numbers 2" xfId="1355"/>
    <cellStyle name="Level4-Numbers-Hide" xfId="1356"/>
    <cellStyle name="Level5" xfId="1357"/>
    <cellStyle name="Level5 2" xfId="1358"/>
    <cellStyle name="Level5-Hide" xfId="1359"/>
    <cellStyle name="Level5-Hide 2" xfId="1360"/>
    <cellStyle name="Level5-Numbers" xfId="1361"/>
    <cellStyle name="Level5-Numbers 2" xfId="1362"/>
    <cellStyle name="Level5-Numbers-Hide" xfId="1363"/>
    <cellStyle name="Level6" xfId="1364"/>
    <cellStyle name="Level6 2" xfId="1365"/>
    <cellStyle name="Level6-Hide" xfId="1366"/>
    <cellStyle name="Level6-Hide 2" xfId="1367"/>
    <cellStyle name="Level6-Numbers" xfId="1368"/>
    <cellStyle name="Level6-Numbers 2" xfId="1369"/>
    <cellStyle name="Level7" xfId="1370"/>
    <cellStyle name="Level7-Hide" xfId="1371"/>
    <cellStyle name="Level7-Numbers" xfId="1372"/>
    <cellStyle name="Linked Cell" xfId="498"/>
    <cellStyle name="Linked Cell 10" xfId="499"/>
    <cellStyle name="Linked Cell 10 2" xfId="1373"/>
    <cellStyle name="Linked Cell 2" xfId="500"/>
    <cellStyle name="Linked Cell 2 2" xfId="1374"/>
    <cellStyle name="Linked Cell 2 3" xfId="2147"/>
    <cellStyle name="Linked Cell 3" xfId="501"/>
    <cellStyle name="Linked Cell 3 2" xfId="1375"/>
    <cellStyle name="Linked Cell 4" xfId="502"/>
    <cellStyle name="Linked Cell 4 2" xfId="1376"/>
    <cellStyle name="Linked Cell 5" xfId="503"/>
    <cellStyle name="Linked Cell 5 2" xfId="1377"/>
    <cellStyle name="Linked Cell 6" xfId="504"/>
    <cellStyle name="Linked Cell 6 2" xfId="1378"/>
    <cellStyle name="Linked Cell 7" xfId="505"/>
    <cellStyle name="Linked Cell 7 2" xfId="1379"/>
    <cellStyle name="Linked Cell 8" xfId="506"/>
    <cellStyle name="Linked Cell 8 2" xfId="1380"/>
    <cellStyle name="Linked Cell 9" xfId="507"/>
    <cellStyle name="Linked Cell 9 2" xfId="1381"/>
    <cellStyle name="MacroCode" xfId="508"/>
    <cellStyle name="Már látott hiperhivatkozás" xfId="509"/>
    <cellStyle name="Měna0" xfId="510"/>
    <cellStyle name="Mheading1" xfId="1382"/>
    <cellStyle name="Mheading2" xfId="1383"/>
    <cellStyle name="Millares [0]_11.1.3. bis" xfId="1384"/>
    <cellStyle name="Millares_11.1.3. bis" xfId="1385"/>
    <cellStyle name="Milliers [0]_Encours - Apr rééch" xfId="511"/>
    <cellStyle name="Milliers_Encours - Apr rééch" xfId="512"/>
    <cellStyle name="Mìna0" xfId="513"/>
    <cellStyle name="Moeda [0]_A" xfId="1386"/>
    <cellStyle name="Moeda_A" xfId="1387"/>
    <cellStyle name="Moeda0" xfId="1388"/>
    <cellStyle name="Moneda [0]_11.1.3. bis" xfId="1389"/>
    <cellStyle name="Moneda_11.1.3. bis" xfId="1390"/>
    <cellStyle name="Monétaire [0]_Encours - Apr rééch" xfId="514"/>
    <cellStyle name="Monétaire_Encours - Apr rééch" xfId="515"/>
    <cellStyle name="Monetario" xfId="1391"/>
    <cellStyle name="Monetario0" xfId="1392"/>
    <cellStyle name="Nedefinován" xfId="516"/>
    <cellStyle name="Neutral" xfId="517"/>
    <cellStyle name="Neutral 10" xfId="518"/>
    <cellStyle name="Neutral 10 2" xfId="1393"/>
    <cellStyle name="Neutral 2" xfId="519"/>
    <cellStyle name="Neutral 2 2" xfId="1394"/>
    <cellStyle name="Neutral 2 3" xfId="2148"/>
    <cellStyle name="Neutral 3" xfId="520"/>
    <cellStyle name="Neutral 3 2" xfId="1395"/>
    <cellStyle name="Neutral 4" xfId="521"/>
    <cellStyle name="Neutral 4 2" xfId="1396"/>
    <cellStyle name="Neutral 5" xfId="522"/>
    <cellStyle name="Neutral 5 2" xfId="1397"/>
    <cellStyle name="Neutral 6" xfId="523"/>
    <cellStyle name="Neutral 6 2" xfId="1398"/>
    <cellStyle name="Neutral 7" xfId="524"/>
    <cellStyle name="Neutral 7 2" xfId="1399"/>
    <cellStyle name="Neutral 8" xfId="525"/>
    <cellStyle name="Neutral 8 2" xfId="1400"/>
    <cellStyle name="Neutral 9" xfId="526"/>
    <cellStyle name="Neutral 9 2" xfId="1401"/>
    <cellStyle name="Neutral_П_1" xfId="2149"/>
    <cellStyle name="Non défini" xfId="1402"/>
    <cellStyle name="normal" xfId="527"/>
    <cellStyle name="Normal - Style1" xfId="528"/>
    <cellStyle name="Normal - Style1 2" xfId="1403"/>
    <cellStyle name="Normal - Style2" xfId="529"/>
    <cellStyle name="Normal - Style2 2" xfId="1404"/>
    <cellStyle name="Normal - Style2_IM" xfId="1405"/>
    <cellStyle name="Normal - Style3" xfId="530"/>
    <cellStyle name="Normal - Style3 2" xfId="1406"/>
    <cellStyle name="Normal - Style4" xfId="1407"/>
    <cellStyle name="Normal - Style5" xfId="531"/>
    <cellStyle name="Normal - Style6" xfId="532"/>
    <cellStyle name="Normal - Style7" xfId="533"/>
    <cellStyle name="Normal - Style8" xfId="534"/>
    <cellStyle name="Normal 10" xfId="535"/>
    <cellStyle name="Normal 10 2" xfId="536"/>
    <cellStyle name="Normal 10 3" xfId="1408"/>
    <cellStyle name="Normal 10 3 2" xfId="1409"/>
    <cellStyle name="Normal 10_IM" xfId="1410"/>
    <cellStyle name="Normal 11" xfId="537"/>
    <cellStyle name="Normal 11 2" xfId="538"/>
    <cellStyle name="Normal 12" xfId="539"/>
    <cellStyle name="Normal 12 2" xfId="540"/>
    <cellStyle name="Normal 13" xfId="541"/>
    <cellStyle name="Normal 13 2" xfId="542"/>
    <cellStyle name="Normal 14" xfId="543"/>
    <cellStyle name="Normal 15" xfId="544"/>
    <cellStyle name="Normal 16" xfId="545"/>
    <cellStyle name="Normal 17" xfId="546"/>
    <cellStyle name="Normal 18" xfId="547"/>
    <cellStyle name="Normal 19" xfId="548"/>
    <cellStyle name="Normal 2" xfId="549"/>
    <cellStyle name="Normal 2 10" xfId="1411"/>
    <cellStyle name="Normal 2 11" xfId="1412"/>
    <cellStyle name="Normal 2 12" xfId="1413"/>
    <cellStyle name="Normal 2 2" xfId="550"/>
    <cellStyle name="Normal 2 2 2" xfId="551"/>
    <cellStyle name="Normal 2 2 2 2" xfId="552"/>
    <cellStyle name="Normal 2 2 2 2 2" xfId="1414"/>
    <cellStyle name="Normal 2 2 2 3" xfId="1415"/>
    <cellStyle name="Normal 2 2 3" xfId="1416"/>
    <cellStyle name="Normal 2 3" xfId="1417"/>
    <cellStyle name="Normal 2 4" xfId="1418"/>
    <cellStyle name="Normal 2 5" xfId="1419"/>
    <cellStyle name="Normal 2 5 2" xfId="1420"/>
    <cellStyle name="Normal 2 6" xfId="1421"/>
    <cellStyle name="Normal 2 6 2" xfId="1422"/>
    <cellStyle name="Normal 2 7" xfId="1423"/>
    <cellStyle name="Normal 2 7 2" xfId="1424"/>
    <cellStyle name="Normal 2 8" xfId="1425"/>
    <cellStyle name="Normal 2 8 2" xfId="1426"/>
    <cellStyle name="Normal 2 9" xfId="1427"/>
    <cellStyle name="Normal 2_IM" xfId="1428"/>
    <cellStyle name="Normal 20" xfId="553"/>
    <cellStyle name="Normal 21" xfId="554"/>
    <cellStyle name="Normal 22" xfId="555"/>
    <cellStyle name="Normal 23" xfId="556"/>
    <cellStyle name="Normal 24" xfId="557"/>
    <cellStyle name="Normal 25" xfId="558"/>
    <cellStyle name="Normal 26" xfId="559"/>
    <cellStyle name="Normal 27" xfId="560"/>
    <cellStyle name="Normal 28" xfId="561"/>
    <cellStyle name="Normal 29" xfId="562"/>
    <cellStyle name="Normal 3" xfId="563"/>
    <cellStyle name="Normal 3 2" xfId="1429"/>
    <cellStyle name="Normal 3 2 2" xfId="1430"/>
    <cellStyle name="Normal 3 3" xfId="1431"/>
    <cellStyle name="Normal 3_IM" xfId="1432"/>
    <cellStyle name="Normal 30" xfId="564"/>
    <cellStyle name="Normal 31" xfId="565"/>
    <cellStyle name="Normal 32" xfId="566"/>
    <cellStyle name="Normal 33" xfId="567"/>
    <cellStyle name="Normal 34" xfId="568"/>
    <cellStyle name="Normal 35" xfId="569"/>
    <cellStyle name="Normal 36" xfId="570"/>
    <cellStyle name="Normal 37" xfId="571"/>
    <cellStyle name="Normal 38" xfId="572"/>
    <cellStyle name="Normal 39" xfId="573"/>
    <cellStyle name="Normal 4" xfId="574"/>
    <cellStyle name="Normal 4 2" xfId="575"/>
    <cellStyle name="Normal 4 2 2" xfId="1433"/>
    <cellStyle name="Normal 4 3" xfId="576"/>
    <cellStyle name="Normal 40" xfId="577"/>
    <cellStyle name="Normal 41" xfId="578"/>
    <cellStyle name="Normal 42" xfId="579"/>
    <cellStyle name="Normal 43" xfId="580"/>
    <cellStyle name="Normal 44" xfId="581"/>
    <cellStyle name="Normal 45" xfId="582"/>
    <cellStyle name="Normal 46" xfId="583"/>
    <cellStyle name="Normal 47" xfId="584"/>
    <cellStyle name="Normal 48" xfId="585"/>
    <cellStyle name="Normal 49" xfId="586"/>
    <cellStyle name="Normal 5" xfId="587"/>
    <cellStyle name="Normal 5 2" xfId="588"/>
    <cellStyle name="Normal 5 3" xfId="1434"/>
    <cellStyle name="Normal 5_IM" xfId="1435"/>
    <cellStyle name="Normal 50" xfId="589"/>
    <cellStyle name="Normal 51" xfId="590"/>
    <cellStyle name="Normal 52" xfId="591"/>
    <cellStyle name="Normal 53" xfId="592"/>
    <cellStyle name="Normal 54" xfId="593"/>
    <cellStyle name="Normal 55" xfId="594"/>
    <cellStyle name="Normal 56" xfId="595"/>
    <cellStyle name="Normal 57" xfId="596"/>
    <cellStyle name="Normal 58" xfId="597"/>
    <cellStyle name="Normal 59" xfId="598"/>
    <cellStyle name="Normal 6" xfId="599"/>
    <cellStyle name="Normal 6 2" xfId="600"/>
    <cellStyle name="Normal 6 3" xfId="1436"/>
    <cellStyle name="Normal 6_IM" xfId="1437"/>
    <cellStyle name="Normal 60" xfId="601"/>
    <cellStyle name="Normal 61" xfId="602"/>
    <cellStyle name="Normal 62" xfId="603"/>
    <cellStyle name="Normal 63" xfId="1438"/>
    <cellStyle name="Normal 64" xfId="1439"/>
    <cellStyle name="Normal 65" xfId="1440"/>
    <cellStyle name="Normal 66" xfId="1441"/>
    <cellStyle name="Normal 67" xfId="1442"/>
    <cellStyle name="Normal 68" xfId="1443"/>
    <cellStyle name="Normal 69" xfId="1444"/>
    <cellStyle name="Normal 69 2" xfId="1445"/>
    <cellStyle name="Normal 7" xfId="604"/>
    <cellStyle name="Normal 7 2" xfId="605"/>
    <cellStyle name="Normal 8" xfId="606"/>
    <cellStyle name="Normal 8 2" xfId="607"/>
    <cellStyle name="Normal 9" xfId="608"/>
    <cellStyle name="Normal Table" xfId="609"/>
    <cellStyle name="Normál_10mell99" xfId="610"/>
    <cellStyle name="Normal_A" xfId="611"/>
    <cellStyle name="Normal_SEI(feb17)" xfId="612"/>
    <cellStyle name="normální_FR NPCH-zari01" xfId="613"/>
    <cellStyle name="Note" xfId="614"/>
    <cellStyle name="Note 10" xfId="615"/>
    <cellStyle name="Note 10 2" xfId="1446"/>
    <cellStyle name="Note 11" xfId="616"/>
    <cellStyle name="Note 2" xfId="617"/>
    <cellStyle name="Note 2 2" xfId="1447"/>
    <cellStyle name="Note 2 3" xfId="2150"/>
    <cellStyle name="Note 3" xfId="618"/>
    <cellStyle name="Note 3 2" xfId="1448"/>
    <cellStyle name="Note 4" xfId="619"/>
    <cellStyle name="Note 4 2" xfId="1449"/>
    <cellStyle name="Note 5" xfId="620"/>
    <cellStyle name="Note 5 2" xfId="1450"/>
    <cellStyle name="Note 6" xfId="621"/>
    <cellStyle name="Note 6 2" xfId="1451"/>
    <cellStyle name="Note 7" xfId="622"/>
    <cellStyle name="Note 7 2" xfId="1452"/>
    <cellStyle name="Note 8" xfId="623"/>
    <cellStyle name="Note 8 2" xfId="1453"/>
    <cellStyle name="Note 9" xfId="624"/>
    <cellStyle name="Note 9 2" xfId="1454"/>
    <cellStyle name="Note_П_1" xfId="2151"/>
    <cellStyle name="Number-Cells" xfId="1455"/>
    <cellStyle name="Number-Cells-Column2" xfId="1456"/>
    <cellStyle name="Number-Cells-Column5" xfId="1457"/>
    <cellStyle name="Obično_ENG.30.04.2004" xfId="625"/>
    <cellStyle name="Ôèíàíñîâûé_Tranche" xfId="626"/>
    <cellStyle name="Output" xfId="627"/>
    <cellStyle name="Output 10" xfId="628"/>
    <cellStyle name="Output 10 2" xfId="1458"/>
    <cellStyle name="Output 2" xfId="629"/>
    <cellStyle name="Output 2 2" xfId="1459"/>
    <cellStyle name="Output 2 3" xfId="2152"/>
    <cellStyle name="Output 3" xfId="630"/>
    <cellStyle name="Output 3 2" xfId="1460"/>
    <cellStyle name="Output 4" xfId="631"/>
    <cellStyle name="Output 4 2" xfId="1461"/>
    <cellStyle name="Output 5" xfId="632"/>
    <cellStyle name="Output 5 2" xfId="1462"/>
    <cellStyle name="Output 6" xfId="633"/>
    <cellStyle name="Output 6 2" xfId="1463"/>
    <cellStyle name="Output 7" xfId="634"/>
    <cellStyle name="Output 7 2" xfId="1464"/>
    <cellStyle name="Output 8" xfId="635"/>
    <cellStyle name="Output 8 2" xfId="1465"/>
    <cellStyle name="Output 9" xfId="636"/>
    <cellStyle name="Output 9 2" xfId="1466"/>
    <cellStyle name="Output_П_1" xfId="2153"/>
    <cellStyle name="Pénznem [0]_10mell99" xfId="637"/>
    <cellStyle name="Pénznem_10mell99" xfId="638"/>
    <cellStyle name="Percen - Style1" xfId="639"/>
    <cellStyle name="Percent [2]" xfId="640"/>
    <cellStyle name="Percent 2" xfId="641"/>
    <cellStyle name="Percent 2 2" xfId="1467"/>
    <cellStyle name="Percent 2 3" xfId="1468"/>
    <cellStyle name="Percent 3" xfId="642"/>
    <cellStyle name="Percent 3 2" xfId="643"/>
    <cellStyle name="Percent 3 3" xfId="644"/>
    <cellStyle name="Percent 4" xfId="1469"/>
    <cellStyle name="Percent 5" xfId="1470"/>
    <cellStyle name="percentage difference" xfId="645"/>
    <cellStyle name="percentage difference 2" xfId="1471"/>
    <cellStyle name="percentage difference one decimal" xfId="646"/>
    <cellStyle name="percentage difference zero decimal" xfId="647"/>
    <cellStyle name="Percentual" xfId="1472"/>
    <cellStyle name="Pevný" xfId="648"/>
    <cellStyle name="Ponto" xfId="1473"/>
    <cellStyle name="Porcentagem_SEP1196" xfId="1474"/>
    <cellStyle name="Porcentaje" xfId="1475"/>
    <cellStyle name="Presentation" xfId="649"/>
    <cellStyle name="Presentation 2" xfId="1476"/>
    <cellStyle name="Publication" xfId="650"/>
    <cellStyle name="Punto" xfId="1477"/>
    <cellStyle name="Punto0" xfId="1478"/>
    <cellStyle name="Red Text" xfId="651"/>
    <cellStyle name="reduced" xfId="652"/>
    <cellStyle name="Row-Header" xfId="1479"/>
    <cellStyle name="Row-Header 2" xfId="1480"/>
    <cellStyle name="SAPBEXaggData" xfId="1481"/>
    <cellStyle name="SAPBEXaggDataEmph" xfId="1482"/>
    <cellStyle name="SAPBEXaggItem" xfId="1483"/>
    <cellStyle name="SAPBEXchaText" xfId="1484"/>
    <cellStyle name="SAPBEXexcBad" xfId="1485"/>
    <cellStyle name="SAPBEXexcCritical" xfId="1486"/>
    <cellStyle name="SAPBEXexcGood" xfId="1487"/>
    <cellStyle name="SAPBEXexcVeryBad" xfId="1488"/>
    <cellStyle name="SAPBEXfilterDrill" xfId="1489"/>
    <cellStyle name="SAPBEXfilterItem" xfId="1490"/>
    <cellStyle name="SAPBEXfilterText" xfId="1491"/>
    <cellStyle name="SAPBEXformats" xfId="1492"/>
    <cellStyle name="SAPBEXheaderData" xfId="1493"/>
    <cellStyle name="SAPBEXheaderItem" xfId="1494"/>
    <cellStyle name="SAPBEXheaderText" xfId="1495"/>
    <cellStyle name="SAPBEXresData" xfId="1496"/>
    <cellStyle name="SAPBEXresDataEmph" xfId="1497"/>
    <cellStyle name="SAPBEXresItem" xfId="1498"/>
    <cellStyle name="SAPBEXstdData" xfId="1499"/>
    <cellStyle name="SAPBEXstdDataEmph" xfId="1500"/>
    <cellStyle name="SAPBEXstdItem" xfId="1501"/>
    <cellStyle name="SAPBEXsubData" xfId="1502"/>
    <cellStyle name="SAPBEXsubDataEmph" xfId="1503"/>
    <cellStyle name="SAPBEXsubItem" xfId="1504"/>
    <cellStyle name="SAPBEXtitle" xfId="1505"/>
    <cellStyle name="SAPBEXundefined" xfId="1506"/>
    <cellStyle name="Sep. milhar [2]" xfId="1507"/>
    <cellStyle name="Separador de m" xfId="1508"/>
    <cellStyle name="Separador de milhares [0]_A" xfId="1509"/>
    <cellStyle name="Separador de milhares_A" xfId="1510"/>
    <cellStyle name="Sheet Title" xfId="1511"/>
    <cellStyle name="STYL1 - Style1" xfId="653"/>
    <cellStyle name="Text" xfId="654"/>
    <cellStyle name="Text 2" xfId="1512"/>
    <cellStyle name="Title" xfId="655"/>
    <cellStyle name="Title 10" xfId="656"/>
    <cellStyle name="Title 10 2" xfId="1513"/>
    <cellStyle name="Title 2" xfId="657"/>
    <cellStyle name="Title 2 2" xfId="1514"/>
    <cellStyle name="Title 3" xfId="658"/>
    <cellStyle name="Title 3 2" xfId="1515"/>
    <cellStyle name="Title 4" xfId="659"/>
    <cellStyle name="Title 4 2" xfId="1516"/>
    <cellStyle name="Title 5" xfId="660"/>
    <cellStyle name="Title 5 2" xfId="1517"/>
    <cellStyle name="Title 6" xfId="661"/>
    <cellStyle name="Title 6 2" xfId="1518"/>
    <cellStyle name="Title 7" xfId="662"/>
    <cellStyle name="Title 7 2" xfId="1519"/>
    <cellStyle name="Title 8" xfId="663"/>
    <cellStyle name="Title 8 2" xfId="1520"/>
    <cellStyle name="Title 9" xfId="664"/>
    <cellStyle name="Title 9 2" xfId="1521"/>
    <cellStyle name="Titulo1" xfId="1522"/>
    <cellStyle name="Titulo2" xfId="1523"/>
    <cellStyle name="TopGrey" xfId="665"/>
    <cellStyle name="Total" xfId="666"/>
    <cellStyle name="Total 2" xfId="667"/>
    <cellStyle name="Total 3" xfId="2154"/>
    <cellStyle name="Total_01 BoP forecast comparative scenario-4" xfId="668"/>
    <cellStyle name="Undefiniert" xfId="669"/>
    <cellStyle name="V¡rgula" xfId="1524"/>
    <cellStyle name="V¡rgula0" xfId="1525"/>
    <cellStyle name="vaca" xfId="1526"/>
    <cellStyle name="vDa" xfId="2155"/>
    <cellStyle name="vDa 2" xfId="2156"/>
    <cellStyle name="vHl" xfId="2157"/>
    <cellStyle name="vHl 2" xfId="2158"/>
    <cellStyle name="Vírgula" xfId="1527"/>
    <cellStyle name="vN0" xfId="2159"/>
    <cellStyle name="vN0 2" xfId="2160"/>
    <cellStyle name="vN0 3" xfId="2161"/>
    <cellStyle name="vSt" xfId="2162"/>
    <cellStyle name="vSt 2" xfId="2163"/>
    <cellStyle name="Warning Text" xfId="670"/>
    <cellStyle name="Warning Text 10" xfId="671"/>
    <cellStyle name="Warning Text 10 2" xfId="1528"/>
    <cellStyle name="Warning Text 2" xfId="672"/>
    <cellStyle name="Warning Text 2 2" xfId="1529"/>
    <cellStyle name="Warning Text 3" xfId="673"/>
    <cellStyle name="Warning Text 3 2" xfId="1530"/>
    <cellStyle name="Warning Text 4" xfId="674"/>
    <cellStyle name="Warning Text 4 2" xfId="1531"/>
    <cellStyle name="Warning Text 5" xfId="675"/>
    <cellStyle name="Warning Text 5 2" xfId="1532"/>
    <cellStyle name="Warning Text 6" xfId="676"/>
    <cellStyle name="Warning Text 6 2" xfId="1533"/>
    <cellStyle name="Warning Text 7" xfId="677"/>
    <cellStyle name="Warning Text 7 2" xfId="1534"/>
    <cellStyle name="Warning Text 8" xfId="678"/>
    <cellStyle name="Warning Text 8 2" xfId="1535"/>
    <cellStyle name="Warning Text 9" xfId="679"/>
    <cellStyle name="Warning Text 9 2" xfId="1536"/>
    <cellStyle name="WebAnchor1" xfId="1537"/>
    <cellStyle name="WebAnchor2" xfId="1538"/>
    <cellStyle name="WebAnchor3" xfId="1539"/>
    <cellStyle name="WebAnchor4" xfId="1540"/>
    <cellStyle name="WebAnchor5" xfId="1541"/>
    <cellStyle name="WebAnchor6" xfId="1542"/>
    <cellStyle name="WebAnchor7" xfId="1543"/>
    <cellStyle name="Webexclude" xfId="1544"/>
    <cellStyle name="WebFN" xfId="1545"/>
    <cellStyle name="WebFN1" xfId="1546"/>
    <cellStyle name="WebFN2" xfId="1547"/>
    <cellStyle name="WebFN3" xfId="1548"/>
    <cellStyle name="WebFN4" xfId="1549"/>
    <cellStyle name="WebHR" xfId="1550"/>
    <cellStyle name="WebIndent1" xfId="1551"/>
    <cellStyle name="WebIndent1wFN3" xfId="1552"/>
    <cellStyle name="WebIndent2" xfId="1553"/>
    <cellStyle name="WebNoBR" xfId="1554"/>
    <cellStyle name="Záhlaví 1" xfId="680"/>
    <cellStyle name="Záhlaví 2" xfId="681"/>
    <cellStyle name="zero" xfId="682"/>
    <cellStyle name="Акцент1 2" xfId="683"/>
    <cellStyle name="Акцент1 2 2" xfId="2165"/>
    <cellStyle name="Акцент1 2 3" xfId="2164"/>
    <cellStyle name="Акцент1 3" xfId="1555"/>
    <cellStyle name="Акцент1 4" xfId="1556"/>
    <cellStyle name="Акцент1 4 2" xfId="2166"/>
    <cellStyle name="Акцент1 5" xfId="2167"/>
    <cellStyle name="Акцент2 2" xfId="684"/>
    <cellStyle name="Акцент2 2 2" xfId="2169"/>
    <cellStyle name="Акцент2 2 3" xfId="2168"/>
    <cellStyle name="Акцент2 3" xfId="1557"/>
    <cellStyle name="Акцент2 4" xfId="1558"/>
    <cellStyle name="Акцент2 4 2" xfId="2170"/>
    <cellStyle name="Акцент2 5" xfId="2171"/>
    <cellStyle name="Акцент3 2" xfId="685"/>
    <cellStyle name="Акцент3 2 2" xfId="2173"/>
    <cellStyle name="Акцент3 2 3" xfId="2172"/>
    <cellStyle name="Акцент3 3" xfId="1559"/>
    <cellStyle name="Акцент3 4" xfId="1560"/>
    <cellStyle name="Акцент3 4 2" xfId="2174"/>
    <cellStyle name="Акцент3 5" xfId="2175"/>
    <cellStyle name="Акцент4 2" xfId="686"/>
    <cellStyle name="Акцент4 2 2" xfId="2177"/>
    <cellStyle name="Акцент4 2 3" xfId="2176"/>
    <cellStyle name="Акцент4 3" xfId="1561"/>
    <cellStyle name="Акцент4 4" xfId="1562"/>
    <cellStyle name="Акцент4 4 2" xfId="2178"/>
    <cellStyle name="Акцент4 5" xfId="2179"/>
    <cellStyle name="Акцент5 2" xfId="687"/>
    <cellStyle name="Акцент5 2 2" xfId="2181"/>
    <cellStyle name="Акцент5 2 3" xfId="2180"/>
    <cellStyle name="Акцент5 3" xfId="1563"/>
    <cellStyle name="Акцент5 4" xfId="1564"/>
    <cellStyle name="Акцент5 4 2" xfId="2182"/>
    <cellStyle name="Акцент5 5" xfId="2183"/>
    <cellStyle name="Акцент6 2" xfId="688"/>
    <cellStyle name="Акцент6 2 2" xfId="2185"/>
    <cellStyle name="Акцент6 2 3" xfId="2184"/>
    <cellStyle name="Акцент6 3" xfId="1565"/>
    <cellStyle name="Акцент6 4" xfId="1566"/>
    <cellStyle name="Акцент6 4 2" xfId="2186"/>
    <cellStyle name="Акцент6 5" xfId="2187"/>
    <cellStyle name="Акцентування1" xfId="689"/>
    <cellStyle name="Акцентування1 2" xfId="1567"/>
    <cellStyle name="Акцентування1 2 2" xfId="2188"/>
    <cellStyle name="Акцентування2" xfId="690"/>
    <cellStyle name="Акцентування2 2" xfId="1568"/>
    <cellStyle name="Акцентування2 2 2" xfId="2189"/>
    <cellStyle name="Акцентування3" xfId="691"/>
    <cellStyle name="Акцентування3 2" xfId="1569"/>
    <cellStyle name="Акцентування3 2 2" xfId="2190"/>
    <cellStyle name="Акцентування4" xfId="692"/>
    <cellStyle name="Акцентування4 2" xfId="1570"/>
    <cellStyle name="Акцентування4 2 2" xfId="2191"/>
    <cellStyle name="Акцентування5" xfId="693"/>
    <cellStyle name="Акцентування5 2" xfId="1571"/>
    <cellStyle name="Акцентування5 2 2" xfId="2192"/>
    <cellStyle name="Акцентування6" xfId="694"/>
    <cellStyle name="Акцентування6 2" xfId="1572"/>
    <cellStyle name="Акцентування6 2 2" xfId="2193"/>
    <cellStyle name="Ввід" xfId="695"/>
    <cellStyle name="Ввід 2" xfId="1573"/>
    <cellStyle name="Ввід 2 2" xfId="2194"/>
    <cellStyle name="Ввод  2" xfId="696"/>
    <cellStyle name="Ввод  2 2" xfId="2196"/>
    <cellStyle name="Ввод  2 3" xfId="2195"/>
    <cellStyle name="Ввод  3" xfId="1574"/>
    <cellStyle name="Ввод  4" xfId="1575"/>
    <cellStyle name="Ввод  4 2" xfId="2197"/>
    <cellStyle name="Ввод  5" xfId="2198"/>
    <cellStyle name="Вывод 2" xfId="697"/>
    <cellStyle name="Вывод 2 2" xfId="2200"/>
    <cellStyle name="Вывод 2 3" xfId="2199"/>
    <cellStyle name="Вывод 3" xfId="1576"/>
    <cellStyle name="Вывод 4" xfId="1577"/>
    <cellStyle name="Вывод 4 2" xfId="2201"/>
    <cellStyle name="Вывод 5" xfId="2202"/>
    <cellStyle name="Вычисление 2" xfId="698"/>
    <cellStyle name="Вычисление 2 2" xfId="2204"/>
    <cellStyle name="Вычисление 2 3" xfId="2203"/>
    <cellStyle name="Вычисление 3" xfId="1578"/>
    <cellStyle name="Вычисление 4" xfId="1579"/>
    <cellStyle name="Вычисление 4 2" xfId="2205"/>
    <cellStyle name="Вычисление 5" xfId="2206"/>
    <cellStyle name="Гиперссылка 2" xfId="2207"/>
    <cellStyle name="Гиперссылка 3" xfId="2208"/>
    <cellStyle name="Гіперпосилання" xfId="1825" builtinId="8"/>
    <cellStyle name="Грошовий 2" xfId="2209"/>
    <cellStyle name="ДАТА" xfId="699"/>
    <cellStyle name="ДАТА 2" xfId="1580"/>
    <cellStyle name="Денджный_CPI (2)" xfId="700"/>
    <cellStyle name="Денежный 2" xfId="1581"/>
    <cellStyle name="Добре" xfId="701"/>
    <cellStyle name="Добре 2" xfId="1582"/>
    <cellStyle name="Добре 2 2" xfId="2210"/>
    <cellStyle name="Заголовки до таблиць в бюлетень" xfId="702"/>
    <cellStyle name="Заголовок 1 2" xfId="703"/>
    <cellStyle name="Заголовок 1 2 2" xfId="2211"/>
    <cellStyle name="Заголовок 1 3" xfId="1583"/>
    <cellStyle name="Заголовок 1 3 2" xfId="2212"/>
    <cellStyle name="Заголовок 1 4" xfId="1584"/>
    <cellStyle name="Заголовок 1 5" xfId="2213"/>
    <cellStyle name="Заголовок 2 2" xfId="704"/>
    <cellStyle name="Заголовок 2 2 2" xfId="2214"/>
    <cellStyle name="Заголовок 2 3" xfId="1585"/>
    <cellStyle name="Заголовок 2 3 2" xfId="2215"/>
    <cellStyle name="Заголовок 2 4" xfId="1586"/>
    <cellStyle name="Заголовок 2 5" xfId="2216"/>
    <cellStyle name="Заголовок 3 2" xfId="705"/>
    <cellStyle name="Заголовок 3 2 2" xfId="2217"/>
    <cellStyle name="Заголовок 3 3" xfId="1587"/>
    <cellStyle name="Заголовок 3 3 2" xfId="2218"/>
    <cellStyle name="Заголовок 3 4" xfId="1588"/>
    <cellStyle name="Заголовок 3 5" xfId="2219"/>
    <cellStyle name="Заголовок 4 2" xfId="706"/>
    <cellStyle name="Заголовок 4 2 2" xfId="2220"/>
    <cellStyle name="Заголовок 4 3" xfId="1589"/>
    <cellStyle name="Заголовок 4 3 2" xfId="2221"/>
    <cellStyle name="Заголовок 4 4" xfId="1590"/>
    <cellStyle name="Заголовок 4 5" xfId="2222"/>
    <cellStyle name="ЗАГОЛОВОК1" xfId="707"/>
    <cellStyle name="ЗАГОЛОВОК1 2" xfId="1591"/>
    <cellStyle name="ЗАГОЛОВОК2" xfId="708"/>
    <cellStyle name="ЗАГОЛОВОК2 2" xfId="1592"/>
    <cellStyle name="Звичайний" xfId="0" builtinId="0"/>
    <cellStyle name="Звичайний 10" xfId="2301"/>
    <cellStyle name="Звичайний 11" xfId="2302"/>
    <cellStyle name="Звичайний 12" xfId="2303"/>
    <cellStyle name="Звичайний 13" xfId="2304"/>
    <cellStyle name="Звичайний 14" xfId="2306"/>
    <cellStyle name="Звичайний 2" xfId="709"/>
    <cellStyle name="Звичайний 2 2" xfId="2224"/>
    <cellStyle name="Звичайний 2 3" xfId="2225"/>
    <cellStyle name="Звичайний 2 4" xfId="2223"/>
    <cellStyle name="Звичайний 2_8.Блок_3 (1 ч)" xfId="2226"/>
    <cellStyle name="Звичайний 3" xfId="1828"/>
    <cellStyle name="Звичайний 3 2" xfId="2228"/>
    <cellStyle name="Звичайний 3 2 2" xfId="2229"/>
    <cellStyle name="Звичайний 3 3" xfId="2227"/>
    <cellStyle name="Звичайний 4" xfId="2230"/>
    <cellStyle name="Звичайний 4 2" xfId="2231"/>
    <cellStyle name="Звичайний 5" xfId="2232"/>
    <cellStyle name="Звичайний 5 2" xfId="2233"/>
    <cellStyle name="Звичайний 5 2 2" xfId="2344"/>
    <cellStyle name="Звичайний 5 3" xfId="2234"/>
    <cellStyle name="Звичайний 5 3 2" xfId="2345"/>
    <cellStyle name="Звичайний 6" xfId="2235"/>
    <cellStyle name="Звичайний 7" xfId="2236"/>
    <cellStyle name="Звичайний 7 2" xfId="2346"/>
    <cellStyle name="Звичайний 8" xfId="1897"/>
    <cellStyle name="Звичайний 9" xfId="2300"/>
    <cellStyle name="Зв'язана клітинка" xfId="710"/>
    <cellStyle name="Зв'язана клітинка 2" xfId="1593"/>
    <cellStyle name="Итог 2" xfId="711"/>
    <cellStyle name="Итог 2 2" xfId="2237"/>
    <cellStyle name="Итог 3" xfId="1594"/>
    <cellStyle name="Итог 3 2" xfId="2238"/>
    <cellStyle name="Итог 4" xfId="1595"/>
    <cellStyle name="Итог 5" xfId="2239"/>
    <cellStyle name="ИТОГОВЫЙ" xfId="712"/>
    <cellStyle name="ИТОГОВЫЙ 2" xfId="1596"/>
    <cellStyle name="Контрольна клітинка" xfId="713"/>
    <cellStyle name="Контрольна клітинка 2" xfId="1597"/>
    <cellStyle name="Контрольна клітинка 2 2" xfId="2240"/>
    <cellStyle name="Контрольная ячейка 2" xfId="714"/>
    <cellStyle name="Контрольная ячейка 2 2" xfId="2242"/>
    <cellStyle name="Контрольная ячейка 2 3" xfId="2241"/>
    <cellStyle name="Контрольная ячейка 3" xfId="1598"/>
    <cellStyle name="Контрольная ячейка 4" xfId="1599"/>
    <cellStyle name="Контрольная ячейка 4 2" xfId="2243"/>
    <cellStyle name="Контрольная ячейка 5" xfId="2244"/>
    <cellStyle name="Назва" xfId="715"/>
    <cellStyle name="Назва 2" xfId="1600"/>
    <cellStyle name="Название 2" xfId="716"/>
    <cellStyle name="Название 2 2" xfId="2245"/>
    <cellStyle name="Название 3" xfId="1601"/>
    <cellStyle name="Название 4" xfId="1602"/>
    <cellStyle name="Название 5" xfId="2246"/>
    <cellStyle name="Нейтральный 2" xfId="717"/>
    <cellStyle name="Нейтральный 2 2" xfId="2248"/>
    <cellStyle name="Нейтральный 2 3" xfId="2247"/>
    <cellStyle name="Нейтральный 3" xfId="1603"/>
    <cellStyle name="Нейтральный 4" xfId="1604"/>
    <cellStyle name="Нейтральный 4 2" xfId="2249"/>
    <cellStyle name="Нейтральный 5" xfId="2250"/>
    <cellStyle name="Обчислення" xfId="718"/>
    <cellStyle name="Обчислення 2" xfId="1605"/>
    <cellStyle name="Обчислення 2 2" xfId="2251"/>
    <cellStyle name="Обчислення_П_1" xfId="2252"/>
    <cellStyle name="Обычный 10" xfId="719"/>
    <cellStyle name="Обычный 10 2" xfId="1606"/>
    <cellStyle name="Обычный 10 3" xfId="2253"/>
    <cellStyle name="Обычный 11" xfId="720"/>
    <cellStyle name="Обычный 11 2" xfId="1607"/>
    <cellStyle name="Обычный 11 3" xfId="2254"/>
    <cellStyle name="Обычный 12" xfId="721"/>
    <cellStyle name="Обычный 12 2" xfId="1608"/>
    <cellStyle name="Обычный 12 3" xfId="2255"/>
    <cellStyle name="Обычный 13" xfId="722"/>
    <cellStyle name="Обычный 13 2" xfId="1609"/>
    <cellStyle name="Обычный 13 2 2" xfId="2257"/>
    <cellStyle name="Обычный 13 2 3" xfId="2348"/>
    <cellStyle name="Обычный 13 3" xfId="2258"/>
    <cellStyle name="Обычный 13 3 2" xfId="2259"/>
    <cellStyle name="Обычный 13 3 2 2" xfId="2350"/>
    <cellStyle name="Обычный 13 3 3" xfId="2349"/>
    <cellStyle name="Обычный 13 4" xfId="2256"/>
    <cellStyle name="Обычный 13 5" xfId="2347"/>
    <cellStyle name="Обычный 14" xfId="723"/>
    <cellStyle name="Обычный 14 2" xfId="1610"/>
    <cellStyle name="Обычный 14 3" xfId="2260"/>
    <cellStyle name="Обычный 14 4" xfId="2351"/>
    <cellStyle name="Обычный 15" xfId="724"/>
    <cellStyle name="Обычный 15 2" xfId="1611"/>
    <cellStyle name="Обычный 15 3" xfId="2261"/>
    <cellStyle name="Обычный 15 4" xfId="2352"/>
    <cellStyle name="Обычный 16" xfId="725"/>
    <cellStyle name="Обычный 16 2" xfId="1612"/>
    <cellStyle name="Обычный 17" xfId="726"/>
    <cellStyle name="Обычный 17 2" xfId="1613"/>
    <cellStyle name="Обычный 18" xfId="727"/>
    <cellStyle name="Обычный 18 2" xfId="1614"/>
    <cellStyle name="Обычный 19" xfId="728"/>
    <cellStyle name="Обычный 19 2" xfId="1615"/>
    <cellStyle name="Обычный 2" xfId="729"/>
    <cellStyle name="Обычный 2 10" xfId="1616"/>
    <cellStyle name="Обычный 2 11" xfId="1617"/>
    <cellStyle name="Обычный 2 12" xfId="1618"/>
    <cellStyle name="Обычный 2 13" xfId="1619"/>
    <cellStyle name="Обычный 2 14" xfId="1620"/>
    <cellStyle name="Обычный 2 15" xfId="1621"/>
    <cellStyle name="Обычный 2 16" xfId="1622"/>
    <cellStyle name="Обычный 2 17" xfId="1623"/>
    <cellStyle name="Обычный 2 2" xfId="730"/>
    <cellStyle name="Обычный 2 2 2" xfId="731"/>
    <cellStyle name="Обычный 2 2 2 2" xfId="1624"/>
    <cellStyle name="Обычный 2 2 2 3" xfId="1625"/>
    <cellStyle name="Обычный 2 2 3" xfId="732"/>
    <cellStyle name="Обычный 2 2 3 2" xfId="1626"/>
    <cellStyle name="Обычный 2 2 4" xfId="733"/>
    <cellStyle name="Обычный 2 2 4 2" xfId="1627"/>
    <cellStyle name="Обычный 2 2 5" xfId="734"/>
    <cellStyle name="Обычный 2 2 5 2" xfId="1628"/>
    <cellStyle name="Обычный 2 2 6" xfId="735"/>
    <cellStyle name="Обычный 2 2 6 2" xfId="1629"/>
    <cellStyle name="Обычный 2 2 7" xfId="736"/>
    <cellStyle name="Обычный 2 2 7 2" xfId="1630"/>
    <cellStyle name="Обычный 2 2 8" xfId="1631"/>
    <cellStyle name="Обычный 2 2_004 витрати на закупівлю імпортованого газу" xfId="1632"/>
    <cellStyle name="Обычный 2 3" xfId="737"/>
    <cellStyle name="Обычный 2 3 2" xfId="1633"/>
    <cellStyle name="Обычный 2 3 2 2" xfId="2263"/>
    <cellStyle name="Обычный 2 3 3" xfId="2264"/>
    <cellStyle name="Обычный 2 3 4" xfId="2262"/>
    <cellStyle name="Обычный 2 4" xfId="738"/>
    <cellStyle name="Обычный 2 4 2" xfId="1634"/>
    <cellStyle name="Обычный 2 5" xfId="739"/>
    <cellStyle name="Обычный 2 5 2" xfId="1635"/>
    <cellStyle name="Обычный 2 6" xfId="740"/>
    <cellStyle name="Обычный 2 6 2" xfId="1636"/>
    <cellStyle name="Обычный 2 7" xfId="741"/>
    <cellStyle name="Обычный 2 7 2" xfId="1637"/>
    <cellStyle name="Обычный 2 8" xfId="1638"/>
    <cellStyle name="Обычный 2 9" xfId="1639"/>
    <cellStyle name="Обычный 2_2604-2010" xfId="1640"/>
    <cellStyle name="Обычный 20" xfId="742"/>
    <cellStyle name="Обычный 20 2" xfId="1641"/>
    <cellStyle name="Обычный 21" xfId="743"/>
    <cellStyle name="Обычный 21 2" xfId="1642"/>
    <cellStyle name="Обычный 22" xfId="744"/>
    <cellStyle name="Обычный 22 2" xfId="1643"/>
    <cellStyle name="Обычный 23" xfId="745"/>
    <cellStyle name="Обычный 23 2" xfId="1644"/>
    <cellStyle name="Обычный 24" xfId="746"/>
    <cellStyle name="Обычный 24 2" xfId="1645"/>
    <cellStyle name="Обычный 25" xfId="747"/>
    <cellStyle name="Обычный 25 2" xfId="1646"/>
    <cellStyle name="Обычный 26" xfId="748"/>
    <cellStyle name="Обычный 26 2" xfId="1647"/>
    <cellStyle name="Обычный 27" xfId="749"/>
    <cellStyle name="Обычный 27 2" xfId="1648"/>
    <cellStyle name="Обычный 28" xfId="750"/>
    <cellStyle name="Обычный 28 2" xfId="1649"/>
    <cellStyle name="Обычный 29" xfId="751"/>
    <cellStyle name="Обычный 29 2" xfId="1650"/>
    <cellStyle name="Обычный 3" xfId="752"/>
    <cellStyle name="Обычный 3 10" xfId="1651"/>
    <cellStyle name="Обычный 3 11" xfId="1652"/>
    <cellStyle name="Обычный 3 12" xfId="1653"/>
    <cellStyle name="Обычный 3 13" xfId="1654"/>
    <cellStyle name="Обычный 3 14" xfId="1655"/>
    <cellStyle name="Обычный 3 14 2" xfId="1656"/>
    <cellStyle name="Обычный 3 14 3" xfId="1657"/>
    <cellStyle name="Обычный 3 14_004 витрати на закупівлю імпортованого газу" xfId="1658"/>
    <cellStyle name="Обычный 3 15" xfId="1659"/>
    <cellStyle name="Обычный 3 16" xfId="2265"/>
    <cellStyle name="Обычный 3 17" xfId="2305"/>
    <cellStyle name="Обычный 3 18" xfId="2307"/>
    <cellStyle name="Обычный 3 19" xfId="2308"/>
    <cellStyle name="Обычный 3 2" xfId="753"/>
    <cellStyle name="Обычный 3 2 2" xfId="754"/>
    <cellStyle name="Обычный 3 2 2 2" xfId="1660"/>
    <cellStyle name="Обычный 3 2 3" xfId="1661"/>
    <cellStyle name="Обычный 3 2_borg_010609_rab22" xfId="755"/>
    <cellStyle name="Обычный 3 20" xfId="2309"/>
    <cellStyle name="Обычный 3 21" xfId="2310"/>
    <cellStyle name="Обычный 3 22" xfId="2311"/>
    <cellStyle name="Обычный 3 23" xfId="2312"/>
    <cellStyle name="Обычный 3 24" xfId="2313"/>
    <cellStyle name="Обычный 3 25" xfId="2314"/>
    <cellStyle name="Обычный 3 26" xfId="2315"/>
    <cellStyle name="Обычный 3 27" xfId="2316"/>
    <cellStyle name="Обычный 3 28" xfId="2353"/>
    <cellStyle name="Обычный 3 29" xfId="1834"/>
    <cellStyle name="Обычный 3 3" xfId="1662"/>
    <cellStyle name="Обычный 3 3 2" xfId="2266"/>
    <cellStyle name="Обычный 3 4" xfId="1663"/>
    <cellStyle name="Обычный 3 5" xfId="1664"/>
    <cellStyle name="Обычный 3 6" xfId="1665"/>
    <cellStyle name="Обычный 3 7" xfId="1666"/>
    <cellStyle name="Обычный 3 8" xfId="1667"/>
    <cellStyle name="Обычный 3 9" xfId="1668"/>
    <cellStyle name="Обычный 3_% Золотые ворота" xfId="1669"/>
    <cellStyle name="Обычный 30" xfId="756"/>
    <cellStyle name="Обычный 30 2" xfId="1670"/>
    <cellStyle name="Обычный 31" xfId="757"/>
    <cellStyle name="Обычный 31 2" xfId="1671"/>
    <cellStyle name="Обычный 32" xfId="758"/>
    <cellStyle name="Обычный 32 2" xfId="1672"/>
    <cellStyle name="Обычный 33" xfId="759"/>
    <cellStyle name="Обычный 33 2" xfId="1673"/>
    <cellStyle name="Обычный 34" xfId="760"/>
    <cellStyle name="Обычный 34 2" xfId="1674"/>
    <cellStyle name="Обычный 35" xfId="761"/>
    <cellStyle name="Обычный 35 2" xfId="1675"/>
    <cellStyle name="Обычный 36" xfId="762"/>
    <cellStyle name="Обычный 36 2" xfId="1676"/>
    <cellStyle name="Обычный 37" xfId="763"/>
    <cellStyle name="Обычный 37 2" xfId="1677"/>
    <cellStyle name="Обычный 38" xfId="764"/>
    <cellStyle name="Обычный 38 2" xfId="1678"/>
    <cellStyle name="Обычный 39" xfId="765"/>
    <cellStyle name="Обычный 39 2" xfId="1679"/>
    <cellStyle name="Обычный 4" xfId="766"/>
    <cellStyle name="Обычный 4 2" xfId="767"/>
    <cellStyle name="Обычный 4 2 2" xfId="1680"/>
    <cellStyle name="Обычный 4 2 3" xfId="2267"/>
    <cellStyle name="Обычный 4 3" xfId="768"/>
    <cellStyle name="Обычный 4 4" xfId="769"/>
    <cellStyle name="Обычный 4 5" xfId="1835"/>
    <cellStyle name="Обычный 4_BOP Tables for NBU_103011" xfId="770"/>
    <cellStyle name="Обычный 40" xfId="771"/>
    <cellStyle name="Обычный 40 2" xfId="1681"/>
    <cellStyle name="Обычный 41" xfId="772"/>
    <cellStyle name="Обычный 41 2" xfId="1682"/>
    <cellStyle name="Обычный 42" xfId="773"/>
    <cellStyle name="Обычный 42 2" xfId="1683"/>
    <cellStyle name="Обычный 43" xfId="823"/>
    <cellStyle name="Обычный 44" xfId="824"/>
    <cellStyle name="Обычный 44 2" xfId="1836"/>
    <cellStyle name="Обычный 45" xfId="774"/>
    <cellStyle name="Обычный 45 2" xfId="1684"/>
    <cellStyle name="Обычный 46" xfId="775"/>
    <cellStyle name="Обычный 46 2" xfId="1685"/>
    <cellStyle name="Обычный 47" xfId="776"/>
    <cellStyle name="Обычный 47 2" xfId="1686"/>
    <cellStyle name="Обычный 48" xfId="777"/>
    <cellStyle name="Обычный 48 2" xfId="1687"/>
    <cellStyle name="Обычный 49" xfId="778"/>
    <cellStyle name="Обычный 49 2" xfId="1688"/>
    <cellStyle name="Обычный 5" xfId="779"/>
    <cellStyle name="Обычный 5 2" xfId="780"/>
    <cellStyle name="Обычный 5 2 2" xfId="1689"/>
    <cellStyle name="Обычный 5 2 3" xfId="2269"/>
    <cellStyle name="Обычный 5 3" xfId="781"/>
    <cellStyle name="Обычный 5 3 2" xfId="2270"/>
    <cellStyle name="Обычный 5 4" xfId="2268"/>
    <cellStyle name="Обычный 50" xfId="782"/>
    <cellStyle name="Обычный 50 2" xfId="1690"/>
    <cellStyle name="Обычный 51" xfId="783"/>
    <cellStyle name="Обычный 51 2" xfId="1691"/>
    <cellStyle name="Обычный 52" xfId="784"/>
    <cellStyle name="Обычный 52 2" xfId="1692"/>
    <cellStyle name="Обычный 53" xfId="785"/>
    <cellStyle name="Обычный 53 2" xfId="1693"/>
    <cellStyle name="Обычный 54" xfId="786"/>
    <cellStyle name="Обычный 54 2" xfId="1694"/>
    <cellStyle name="Обычный 55" xfId="1695"/>
    <cellStyle name="Обычный 56" xfId="1696"/>
    <cellStyle name="Обычный 57" xfId="1697"/>
    <cellStyle name="Обычный 58" xfId="1698"/>
    <cellStyle name="Обычный 58 2" xfId="1846"/>
    <cellStyle name="Обычный 59" xfId="1699"/>
    <cellStyle name="Обычный 59 2" xfId="1847"/>
    <cellStyle name="Обычный 6" xfId="787"/>
    <cellStyle name="Обычный 6 2" xfId="788"/>
    <cellStyle name="Обычный 6 2 2" xfId="1700"/>
    <cellStyle name="Обычный 6 2 3" xfId="2272"/>
    <cellStyle name="Обычный 6 3" xfId="1701"/>
    <cellStyle name="Обычный 6 3 2" xfId="2273"/>
    <cellStyle name="Обычный 6 4" xfId="1702"/>
    <cellStyle name="Обычный 6 5" xfId="2271"/>
    <cellStyle name="Обычный 6_Баланс_газа_апарат_2011_2101" xfId="1703"/>
    <cellStyle name="Обычный 60" xfId="1704"/>
    <cellStyle name="Обычный 60 2" xfId="1848"/>
    <cellStyle name="Обычный 61" xfId="2317"/>
    <cellStyle name="Обычный 62" xfId="1827"/>
    <cellStyle name="Обычный 7" xfId="789"/>
    <cellStyle name="Обычный 7 2" xfId="1705"/>
    <cellStyle name="Обычный 7 3" xfId="2274"/>
    <cellStyle name="Обычный 8" xfId="790"/>
    <cellStyle name="Обычный 8 2" xfId="1706"/>
    <cellStyle name="Обычный 8 3" xfId="2275"/>
    <cellStyle name="Обычный 8 4" xfId="2354"/>
    <cellStyle name="Обычный 9" xfId="791"/>
    <cellStyle name="Обычный 9 2" xfId="1707"/>
    <cellStyle name="Обычный 9 3" xfId="2276"/>
    <cellStyle name="Обычный_Forec table IMF style 39" xfId="792"/>
    <cellStyle name="Обычный_OverAll Table 3" xfId="793"/>
    <cellStyle name="Обычный_VVP_new" xfId="1826"/>
    <cellStyle name="Підсумок" xfId="794"/>
    <cellStyle name="Підсумок 2" xfId="1708"/>
    <cellStyle name="Підсумок_П_1" xfId="2277"/>
    <cellStyle name="Плохой 2" xfId="795"/>
    <cellStyle name="Плохой 2 2" xfId="2279"/>
    <cellStyle name="Плохой 2 3" xfId="2278"/>
    <cellStyle name="Плохой 3" xfId="1709"/>
    <cellStyle name="Плохой 4" xfId="1710"/>
    <cellStyle name="Плохой 4 2" xfId="2280"/>
    <cellStyle name="Плохой 5" xfId="2281"/>
    <cellStyle name="Поганий" xfId="796"/>
    <cellStyle name="Поганий 2" xfId="1711"/>
    <cellStyle name="Поганий 2 2" xfId="2282"/>
    <cellStyle name="Пояснение 2" xfId="797"/>
    <cellStyle name="Пояснение 3" xfId="1712"/>
    <cellStyle name="Пояснение 4" xfId="1713"/>
    <cellStyle name="Пояснение 5" xfId="2283"/>
    <cellStyle name="Примечание 2" xfId="798"/>
    <cellStyle name="Примечание 2 2" xfId="2286"/>
    <cellStyle name="Примечание 2 3" xfId="2285"/>
    <cellStyle name="Примечание 3" xfId="1714"/>
    <cellStyle name="Примечание 3 2" xfId="2287"/>
    <cellStyle name="Примечание 4" xfId="799"/>
    <cellStyle name="Примечание 4 2" xfId="2288"/>
    <cellStyle name="Примечание 5" xfId="2289"/>
    <cellStyle name="Примечание 6" xfId="2284"/>
    <cellStyle name="Примітка" xfId="800"/>
    <cellStyle name="Примітка 2" xfId="1715"/>
    <cellStyle name="Примітка 2 2" xfId="2290"/>
    <cellStyle name="Примітка_П_1" xfId="2291"/>
    <cellStyle name="Процентный 2" xfId="801"/>
    <cellStyle name="Процентный 2 10" xfId="1716"/>
    <cellStyle name="Процентный 2 11" xfId="1717"/>
    <cellStyle name="Процентный 2 12" xfId="1718"/>
    <cellStyle name="Процентный 2 13" xfId="1719"/>
    <cellStyle name="Процентный 2 14" xfId="1720"/>
    <cellStyle name="Процентный 2 15" xfId="1721"/>
    <cellStyle name="Процентный 2 16" xfId="1722"/>
    <cellStyle name="Процентный 2 2" xfId="802"/>
    <cellStyle name="Процентный 2 3" xfId="803"/>
    <cellStyle name="Процентный 2 4" xfId="804"/>
    <cellStyle name="Процентный 2 5" xfId="805"/>
    <cellStyle name="Процентный 2 6" xfId="806"/>
    <cellStyle name="Процентный 2 7" xfId="807"/>
    <cellStyle name="Процентный 2 8" xfId="1723"/>
    <cellStyle name="Процентный 2 9" xfId="1724"/>
    <cellStyle name="Процентный 3" xfId="808"/>
    <cellStyle name="Процентный 4" xfId="825"/>
    <cellStyle name="Процентный 4 2" xfId="1725"/>
    <cellStyle name="Процентный 4 2 2" xfId="1726"/>
    <cellStyle name="Процентный 4 2 3" xfId="1727"/>
    <cellStyle name="Процентный 4 3" xfId="1728"/>
    <cellStyle name="Процентный 4 4" xfId="1729"/>
    <cellStyle name="Процентный 4 5" xfId="1730"/>
    <cellStyle name="Процентный 5" xfId="1731"/>
    <cellStyle name="Процентный 6" xfId="1732"/>
    <cellStyle name="Результат" xfId="809"/>
    <cellStyle name="Результат 2" xfId="1733"/>
    <cellStyle name="РівеньРядків_2 3" xfId="826"/>
    <cellStyle name="РівеньСтовпців_1 2" xfId="827"/>
    <cellStyle name="Связанная ячейка 2" xfId="810"/>
    <cellStyle name="Связанная ячейка 2 2" xfId="2292"/>
    <cellStyle name="Связанная ячейка 3" xfId="1734"/>
    <cellStyle name="Связанная ячейка 4" xfId="1735"/>
    <cellStyle name="Связанная ячейка 5" xfId="2293"/>
    <cellStyle name="Середній" xfId="811"/>
    <cellStyle name="Середній 2" xfId="1736"/>
    <cellStyle name="Середній 2 2" xfId="2294"/>
    <cellStyle name="Стиль 1" xfId="812"/>
    <cellStyle name="Стиль 1 2" xfId="1737"/>
    <cellStyle name="Стиль 1 2 2" xfId="2295"/>
    <cellStyle name="Стиль 1 3" xfId="1738"/>
    <cellStyle name="Стиль 1 4" xfId="1739"/>
    <cellStyle name="Стиль 1 5" xfId="1740"/>
    <cellStyle name="Стиль 1 6" xfId="1741"/>
    <cellStyle name="Стиль 1 7" xfId="1742"/>
    <cellStyle name="ТЕКСТ" xfId="813"/>
    <cellStyle name="ТЕКСТ 2" xfId="1743"/>
    <cellStyle name="Текст попередження" xfId="814"/>
    <cellStyle name="Текст попередження 2" xfId="1744"/>
    <cellStyle name="Текст пояснення" xfId="815"/>
    <cellStyle name="Текст пояснення 2" xfId="1745"/>
    <cellStyle name="Текст предупреждения 2" xfId="816"/>
    <cellStyle name="Текст предупреждения 3" xfId="1746"/>
    <cellStyle name="Текст предупреждения 4" xfId="1747"/>
    <cellStyle name="Текст предупреждения 5" xfId="2296"/>
    <cellStyle name="Тысячи [0]_1.62" xfId="1748"/>
    <cellStyle name="Тысячи_1.62" xfId="1749"/>
    <cellStyle name="УровеньСтолб_1_Структура державного боргу" xfId="1750"/>
    <cellStyle name="УровеньСтрок_1_Структура державного боргу" xfId="1751"/>
    <cellStyle name="ФИКСИРОВАННЫЙ" xfId="817"/>
    <cellStyle name="Финансовый 2" xfId="818"/>
    <cellStyle name="Финансовый 2 10" xfId="1752"/>
    <cellStyle name="Финансовый 2 10 2" xfId="1753"/>
    <cellStyle name="Финансовый 2 10 2 2" xfId="1850"/>
    <cellStyle name="Финансовый 2 10 3" xfId="1754"/>
    <cellStyle name="Финансовый 2 10 3 2" xfId="1851"/>
    <cellStyle name="Финансовый 2 10 4" xfId="1849"/>
    <cellStyle name="Финансовый 2 11" xfId="1755"/>
    <cellStyle name="Финансовый 2 11 2" xfId="1756"/>
    <cellStyle name="Финансовый 2 11 2 2" xfId="1853"/>
    <cellStyle name="Финансовый 2 11 3" xfId="1757"/>
    <cellStyle name="Финансовый 2 11 3 2" xfId="1854"/>
    <cellStyle name="Финансовый 2 11 4" xfId="1852"/>
    <cellStyle name="Финансовый 2 12" xfId="1758"/>
    <cellStyle name="Финансовый 2 12 2" xfId="1759"/>
    <cellStyle name="Финансовый 2 12 2 2" xfId="1856"/>
    <cellStyle name="Финансовый 2 12 3" xfId="1760"/>
    <cellStyle name="Финансовый 2 12 3 2" xfId="1857"/>
    <cellStyle name="Финансовый 2 12 4" xfId="1855"/>
    <cellStyle name="Финансовый 2 13" xfId="1761"/>
    <cellStyle name="Финансовый 2 13 2" xfId="1762"/>
    <cellStyle name="Финансовый 2 13 2 2" xfId="1859"/>
    <cellStyle name="Финансовый 2 13 3" xfId="1763"/>
    <cellStyle name="Финансовый 2 13 3 2" xfId="1860"/>
    <cellStyle name="Финансовый 2 13 4" xfId="1858"/>
    <cellStyle name="Финансовый 2 14" xfId="1764"/>
    <cellStyle name="Финансовый 2 14 2" xfId="1765"/>
    <cellStyle name="Финансовый 2 14 2 2" xfId="1862"/>
    <cellStyle name="Финансовый 2 14 3" xfId="1766"/>
    <cellStyle name="Финансовый 2 14 3 2" xfId="1863"/>
    <cellStyle name="Финансовый 2 14 4" xfId="1861"/>
    <cellStyle name="Финансовый 2 15" xfId="1767"/>
    <cellStyle name="Финансовый 2 15 2" xfId="1768"/>
    <cellStyle name="Финансовый 2 15 2 2" xfId="1865"/>
    <cellStyle name="Финансовый 2 15 3" xfId="1769"/>
    <cellStyle name="Финансовый 2 15 3 2" xfId="1866"/>
    <cellStyle name="Финансовый 2 15 4" xfId="1864"/>
    <cellStyle name="Финансовый 2 16" xfId="1770"/>
    <cellStyle name="Финансовый 2 16 2" xfId="1771"/>
    <cellStyle name="Финансовый 2 16 2 2" xfId="1868"/>
    <cellStyle name="Финансовый 2 16 3" xfId="1772"/>
    <cellStyle name="Финансовый 2 16 3 2" xfId="1869"/>
    <cellStyle name="Финансовый 2 16 4" xfId="1867"/>
    <cellStyle name="Финансовый 2 17" xfId="1773"/>
    <cellStyle name="Финансовый 2 17 2" xfId="1774"/>
    <cellStyle name="Финансовый 2 17 3" xfId="1775"/>
    <cellStyle name="Финансовый 2 18" xfId="1776"/>
    <cellStyle name="Финансовый 2 18 2" xfId="1870"/>
    <cellStyle name="Финансовый 2 19" xfId="1777"/>
    <cellStyle name="Финансовый 2 19 2" xfId="1871"/>
    <cellStyle name="Финансовый 2 2" xfId="1778"/>
    <cellStyle name="Финансовый 2 2 2" xfId="1779"/>
    <cellStyle name="Финансовый 2 2 2 2" xfId="1873"/>
    <cellStyle name="Финансовый 2 2 3" xfId="1780"/>
    <cellStyle name="Финансовый 2 2 3 2" xfId="1874"/>
    <cellStyle name="Финансовый 2 2 4" xfId="1872"/>
    <cellStyle name="Финансовый 2 20" xfId="1781"/>
    <cellStyle name="Финансовый 2 20 2" xfId="1875"/>
    <cellStyle name="Финансовый 2 3" xfId="1782"/>
    <cellStyle name="Финансовый 2 3 2" xfId="1783"/>
    <cellStyle name="Финансовый 2 3 2 2" xfId="1877"/>
    <cellStyle name="Финансовый 2 3 3" xfId="1784"/>
    <cellStyle name="Финансовый 2 3 3 2" xfId="1878"/>
    <cellStyle name="Финансовый 2 3 4" xfId="1876"/>
    <cellStyle name="Финансовый 2 4" xfId="1785"/>
    <cellStyle name="Финансовый 2 4 2" xfId="1786"/>
    <cellStyle name="Финансовый 2 4 2 2" xfId="1880"/>
    <cellStyle name="Финансовый 2 4 3" xfId="1787"/>
    <cellStyle name="Финансовый 2 4 3 2" xfId="1881"/>
    <cellStyle name="Финансовый 2 4 4" xfId="1879"/>
    <cellStyle name="Финансовый 2 5" xfId="1788"/>
    <cellStyle name="Финансовый 2 5 2" xfId="1789"/>
    <cellStyle name="Финансовый 2 5 2 2" xfId="1883"/>
    <cellStyle name="Финансовый 2 5 3" xfId="1790"/>
    <cellStyle name="Финансовый 2 5 3 2" xfId="1884"/>
    <cellStyle name="Финансовый 2 5 4" xfId="1882"/>
    <cellStyle name="Финансовый 2 6" xfId="1791"/>
    <cellStyle name="Финансовый 2 6 2" xfId="1792"/>
    <cellStyle name="Финансовый 2 6 2 2" xfId="1886"/>
    <cellStyle name="Финансовый 2 6 3" xfId="1793"/>
    <cellStyle name="Финансовый 2 6 3 2" xfId="1887"/>
    <cellStyle name="Финансовый 2 6 4" xfId="1885"/>
    <cellStyle name="Финансовый 2 7" xfId="1794"/>
    <cellStyle name="Финансовый 2 7 2" xfId="1795"/>
    <cellStyle name="Финансовый 2 7 2 2" xfId="1889"/>
    <cellStyle name="Финансовый 2 7 3" xfId="1796"/>
    <cellStyle name="Финансовый 2 7 3 2" xfId="1890"/>
    <cellStyle name="Финансовый 2 7 4" xfId="1888"/>
    <cellStyle name="Финансовый 2 8" xfId="1797"/>
    <cellStyle name="Финансовый 2 8 2" xfId="1798"/>
    <cellStyle name="Финансовый 2 8 2 2" xfId="1892"/>
    <cellStyle name="Финансовый 2 8 3" xfId="1799"/>
    <cellStyle name="Финансовый 2 8 3 2" xfId="1893"/>
    <cellStyle name="Финансовый 2 8 4" xfId="1891"/>
    <cellStyle name="Финансовый 2 9" xfId="1800"/>
    <cellStyle name="Финансовый 2 9 2" xfId="1801"/>
    <cellStyle name="Финансовый 2 9 2 2" xfId="1895"/>
    <cellStyle name="Финансовый 2 9 3" xfId="1802"/>
    <cellStyle name="Финансовый 2 9 3 2" xfId="1896"/>
    <cellStyle name="Финансовый 2 9 4" xfId="1894"/>
    <cellStyle name="Финансовый 3" xfId="822"/>
    <cellStyle name="Финансовый 3 2" xfId="1803"/>
    <cellStyle name="Финансовый 4" xfId="1804"/>
    <cellStyle name="Финансовый 4 2" xfId="1805"/>
    <cellStyle name="Финансовый 4 2 2" xfId="1806"/>
    <cellStyle name="Финансовый 4 2 3" xfId="1807"/>
    <cellStyle name="Финансовый 4 2 4" xfId="1808"/>
    <cellStyle name="Финансовый 4 3" xfId="1809"/>
    <cellStyle name="Финансовый 4 3 2" xfId="1810"/>
    <cellStyle name="Финансовый 4 3 3" xfId="1811"/>
    <cellStyle name="Финансовый 5" xfId="1812"/>
    <cellStyle name="Финансовый 5 2" xfId="1813"/>
    <cellStyle name="Финансовый 5 3" xfId="1814"/>
    <cellStyle name="Финансовый 6" xfId="1815"/>
    <cellStyle name="Финансовый 7" xfId="1816"/>
    <cellStyle name="Финансовый 8" xfId="1817"/>
    <cellStyle name="Финансовый 9" xfId="1818"/>
    <cellStyle name="ФинᎰнсовый_Лист1 (3)_1" xfId="2297"/>
    <cellStyle name="Фінансовий [0]" xfId="1824" builtinId="6"/>
    <cellStyle name="Фᦸнансовый" xfId="819"/>
    <cellStyle name="Хороший 2" xfId="820"/>
    <cellStyle name="Хороший 2 2" xfId="2299"/>
    <cellStyle name="Хороший 2 3" xfId="2298"/>
    <cellStyle name="Хороший 3" xfId="1819"/>
    <cellStyle name="Хороший 4" xfId="1820"/>
    <cellStyle name="числовой" xfId="1821"/>
    <cellStyle name="Шапка" xfId="821"/>
    <cellStyle name="Ю" xfId="1822"/>
    <cellStyle name="Ю-FreeSet_10" xfId="1823"/>
  </cellStyles>
  <dxfs count="0"/>
  <tableStyles count="0" defaultTableStyle="TableStyleMedium2" defaultPivotStyle="PivotStyleLight16"/>
  <colors>
    <mruColors>
      <color rgb="FF005B2B"/>
      <color rgb="FFC4D79B"/>
      <color rgb="FFF0FEE6"/>
      <color rgb="FF007236"/>
      <color rgb="FF008236"/>
      <color rgb="FF009B78"/>
      <color rgb="FF008278"/>
      <color rgb="FF00C878"/>
      <color rgb="FF006478"/>
      <color rgb="FF00B4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List" dx="16" fmlaLink="$A$1" fmlaRange="$A$3:$A$4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</xdr:colOff>
      <xdr:row>7</xdr:row>
      <xdr:rowOff>251460</xdr:rowOff>
    </xdr:from>
    <xdr:to>
      <xdr:col>5</xdr:col>
      <xdr:colOff>0</xdr:colOff>
      <xdr:row>12</xdr:row>
      <xdr:rowOff>28575</xdr:rowOff>
    </xdr:to>
    <xdr:cxnSp macro="">
      <xdr:nvCxnSpPr>
        <xdr:cNvPr id="3" name="Пряма зі стрілкою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 flipV="1">
          <a:off x="5991225" y="2225040"/>
          <a:ext cx="1202055" cy="71437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6</xdr:row>
      <xdr:rowOff>9525</xdr:rowOff>
    </xdr:from>
    <xdr:to>
      <xdr:col>1</xdr:col>
      <xdr:colOff>590551</xdr:colOff>
      <xdr:row>12</xdr:row>
      <xdr:rowOff>76200</xdr:rowOff>
    </xdr:to>
    <xdr:cxnSp macro="">
      <xdr:nvCxnSpPr>
        <xdr:cNvPr id="7" name="Пряма сполучна лінія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>
          <a:off x="1676400" y="1800225"/>
          <a:ext cx="19051" cy="1228725"/>
        </a:xfrm>
        <a:prstGeom prst="line">
          <a:avLst/>
        </a:prstGeom>
        <a:ln w="25400" cmpd="sng">
          <a:solidFill>
            <a:srgbClr val="005B2B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571500</xdr:colOff>
      <xdr:row>12</xdr:row>
      <xdr:rowOff>66675</xdr:rowOff>
    </xdr:from>
    <xdr:to>
      <xdr:col>3</xdr:col>
      <xdr:colOff>0</xdr:colOff>
      <xdr:row>12</xdr:row>
      <xdr:rowOff>76200</xdr:rowOff>
    </xdr:to>
    <xdr:cxnSp macro="">
      <xdr:nvCxnSpPr>
        <xdr:cNvPr id="10" name="Пряма зі стрілкою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CxnSpPr/>
      </xdr:nvCxnSpPr>
      <xdr:spPr>
        <a:xfrm>
          <a:off x="1897380" y="4173855"/>
          <a:ext cx="2004060" cy="9525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9525</xdr:colOff>
      <xdr:row>12</xdr:row>
      <xdr:rowOff>34290</xdr:rowOff>
    </xdr:from>
    <xdr:to>
      <xdr:col>5</xdr:col>
      <xdr:colOff>0</xdr:colOff>
      <xdr:row>14</xdr:row>
      <xdr:rowOff>205740</xdr:rowOff>
    </xdr:to>
    <xdr:cxnSp macro="">
      <xdr:nvCxnSpPr>
        <xdr:cNvPr id="18" name="Пряма зі стрілкою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CxnSpPr/>
      </xdr:nvCxnSpPr>
      <xdr:spPr>
        <a:xfrm>
          <a:off x="5991225" y="2945130"/>
          <a:ext cx="1202055" cy="796290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38100</xdr:colOff>
      <xdr:row>12</xdr:row>
      <xdr:rowOff>7620</xdr:rowOff>
    </xdr:from>
    <xdr:to>
      <xdr:col>5</xdr:col>
      <xdr:colOff>7620</xdr:colOff>
      <xdr:row>12</xdr:row>
      <xdr:rowOff>22861</xdr:rowOff>
    </xdr:to>
    <xdr:cxnSp macro="">
      <xdr:nvCxnSpPr>
        <xdr:cNvPr id="6" name="Пряма зі стрілкою 2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5501640" y="3345180"/>
          <a:ext cx="1181100" cy="1524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7620</xdr:colOff>
      <xdr:row>7</xdr:row>
      <xdr:rowOff>15240</xdr:rowOff>
    </xdr:from>
    <xdr:to>
      <xdr:col>8</xdr:col>
      <xdr:colOff>15240</xdr:colOff>
      <xdr:row>8</xdr:row>
      <xdr:rowOff>15241</xdr:rowOff>
    </xdr:to>
    <xdr:cxnSp macro="">
      <xdr:nvCxnSpPr>
        <xdr:cNvPr id="8" name="Пряма зі стрілкою 2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CxnSpPr/>
      </xdr:nvCxnSpPr>
      <xdr:spPr>
        <a:xfrm flipV="1">
          <a:off x="8641080" y="1912620"/>
          <a:ext cx="1181100" cy="251461"/>
        </a:xfrm>
        <a:prstGeom prst="straightConnector1">
          <a:avLst/>
        </a:prstGeom>
        <a:ln w="25400">
          <a:solidFill>
            <a:srgbClr val="005B2B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19050</xdr:rowOff>
        </xdr:from>
        <xdr:to>
          <xdr:col>0</xdr:col>
          <xdr:colOff>485775</xdr:colOff>
          <xdr:row>1</xdr:row>
          <xdr:rowOff>161925</xdr:rowOff>
        </xdr:to>
        <xdr:sp macro="" textlink="">
          <xdr:nvSpPr>
            <xdr:cNvPr id="53249" name="List Box 1" hidden="1">
              <a:extLst>
                <a:ext uri="{63B3BB69-23CF-44E3-9099-C40C66FF867C}">
                  <a14:compatExt spid="_x0000_s53249"/>
                </a:ext>
                <a:ext uri="{FF2B5EF4-FFF2-40B4-BE49-F238E27FC236}">
                  <a16:creationId xmlns:a16="http://schemas.microsoft.com/office/drawing/2014/main" id="{00000000-0008-0000-0000-000001D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indexed="50"/>
    <pageSetUpPr fitToPage="1"/>
  </sheetPr>
  <dimension ref="A1:U33"/>
  <sheetViews>
    <sheetView showGridLines="0" tabSelected="1" showOutlineSymbols="0" zoomScaleNormal="100" zoomScaleSheetLayoutView="130" workbookViewId="0"/>
  </sheetViews>
  <sheetFormatPr defaultColWidth="9.33203125" defaultRowHeight="18.75"/>
  <cols>
    <col min="1" max="1" width="8.5" style="63" customWidth="1"/>
    <col min="2" max="2" width="28" style="88" customWidth="1"/>
    <col min="3" max="3" width="15.83203125" style="88" customWidth="1"/>
    <col min="4" max="4" width="30.33203125" style="88" customWidth="1"/>
    <col min="5" max="5" width="17.6640625" style="88" customWidth="1"/>
    <col min="6" max="6" width="9.83203125" style="88" customWidth="1"/>
    <col min="7" max="7" width="28.1640625" style="89" customWidth="1"/>
    <col min="8" max="8" width="17.1640625" style="88" customWidth="1"/>
    <col min="9" max="9" width="10" style="88" customWidth="1"/>
    <col min="10" max="10" width="8.5" style="88" customWidth="1"/>
    <col min="11" max="11" width="28.1640625" style="88" customWidth="1"/>
    <col min="12" max="12" width="7.6640625" style="88" customWidth="1"/>
    <col min="13" max="14" width="7.6640625" style="62" customWidth="1"/>
    <col min="15" max="15" width="9" style="62" customWidth="1"/>
    <col min="16" max="17" width="7.6640625" style="62" customWidth="1"/>
    <col min="18" max="19" width="7.1640625" style="62" customWidth="1"/>
    <col min="20" max="21" width="9.33203125" style="62"/>
    <col min="22" max="16384" width="9.33203125" style="63"/>
  </cols>
  <sheetData>
    <row r="1" spans="1:21">
      <c r="A1" s="61">
        <v>1</v>
      </c>
    </row>
    <row r="2" spans="1:21" ht="24" customHeight="1">
      <c r="B2" s="90"/>
      <c r="C2" s="90"/>
      <c r="D2" s="91"/>
      <c r="E2" s="91"/>
      <c r="F2" s="91"/>
      <c r="G2" s="92"/>
      <c r="H2" s="93"/>
      <c r="I2" s="93"/>
      <c r="J2" s="93"/>
      <c r="K2" s="93"/>
      <c r="L2" s="91"/>
      <c r="M2" s="64"/>
      <c r="N2" s="64"/>
      <c r="O2" s="64"/>
      <c r="P2" s="64"/>
      <c r="Q2" s="64"/>
      <c r="R2" s="64"/>
      <c r="S2" s="64"/>
    </row>
    <row r="3" spans="1:21" ht="21" thickBot="1">
      <c r="A3" s="65" t="s">
        <v>0</v>
      </c>
      <c r="B3" s="94"/>
      <c r="C3" s="94"/>
      <c r="D3" s="94"/>
      <c r="E3" s="94"/>
      <c r="F3" s="94"/>
      <c r="G3" s="95"/>
      <c r="H3" s="94"/>
    </row>
    <row r="4" spans="1:21" ht="33.75" thickTop="1">
      <c r="A4" s="65" t="s">
        <v>1</v>
      </c>
      <c r="B4" s="183" t="str">
        <f>IF(A1=1,"РИНОК ПРАЦІ","LABOR MARKET")</f>
        <v>РИНОК ПРАЦІ</v>
      </c>
      <c r="C4" s="96"/>
      <c r="D4" s="191"/>
      <c r="E4" s="97"/>
      <c r="F4" s="97"/>
      <c r="G4" s="97"/>
      <c r="H4" s="98"/>
      <c r="I4" s="99"/>
      <c r="J4" s="100"/>
      <c r="K4" s="97"/>
      <c r="L4" s="97"/>
      <c r="M4" s="86"/>
      <c r="N4" s="86"/>
      <c r="O4" s="87"/>
      <c r="P4" s="86"/>
      <c r="Q4" s="86"/>
      <c r="R4" s="86"/>
      <c r="S4" s="86"/>
    </row>
    <row r="5" spans="1:21" ht="15.75" customHeight="1">
      <c r="B5" s="184"/>
      <c r="C5" s="96"/>
      <c r="D5" s="191"/>
      <c r="E5" s="98"/>
      <c r="F5" s="98"/>
      <c r="G5" s="101"/>
      <c r="H5" s="98"/>
      <c r="I5" s="99"/>
      <c r="J5" s="98"/>
      <c r="K5" s="98"/>
      <c r="L5" s="98"/>
      <c r="M5" s="66"/>
      <c r="N5" s="66"/>
      <c r="O5" s="87"/>
      <c r="P5" s="66"/>
      <c r="Q5" s="66"/>
      <c r="R5" s="66"/>
      <c r="S5" s="66"/>
    </row>
    <row r="6" spans="1:21" ht="33.75" thickBot="1">
      <c r="B6" s="185"/>
      <c r="C6" s="96"/>
      <c r="D6" s="191"/>
      <c r="E6" s="102"/>
      <c r="F6" s="103"/>
      <c r="G6" s="104"/>
      <c r="H6" s="102"/>
      <c r="I6" s="99"/>
      <c r="J6" s="102"/>
      <c r="K6" s="102"/>
      <c r="L6" s="105"/>
      <c r="M6" s="67"/>
      <c r="N6" s="67"/>
      <c r="O6" s="87"/>
      <c r="P6" s="67"/>
      <c r="Q6" s="67"/>
      <c r="R6" s="67"/>
      <c r="S6" s="67"/>
    </row>
    <row r="7" spans="1:21" ht="19.899999999999999" customHeight="1" thickTop="1" thickBot="1">
      <c r="B7" s="106"/>
      <c r="C7" s="107"/>
      <c r="D7" s="108"/>
      <c r="E7" s="109"/>
      <c r="F7" s="198" t="str">
        <f>IF(A1=1,"Місяць","Month")</f>
        <v>Місяць</v>
      </c>
      <c r="G7" s="199"/>
      <c r="H7" s="110"/>
      <c r="I7" s="111">
        <v>1</v>
      </c>
      <c r="J7" s="112" t="str">
        <f>IF(A1=1,"на кінець звітного періоду","at the end of reporting period")</f>
        <v>на кінець звітного періоду</v>
      </c>
      <c r="K7" s="113"/>
      <c r="L7" s="114"/>
      <c r="M7" s="68"/>
      <c r="N7" s="68"/>
      <c r="O7" s="68"/>
      <c r="P7" s="68"/>
      <c r="Q7" s="69"/>
      <c r="R7" s="69"/>
      <c r="S7" s="69"/>
    </row>
    <row r="8" spans="1:21" s="70" customFormat="1" ht="19.899999999999999" customHeight="1" thickTop="1" thickBot="1">
      <c r="B8" s="115"/>
      <c r="C8" s="115"/>
      <c r="D8" s="188" t="str">
        <f>IF(A1=1,"Безробіття","Unemployment")</f>
        <v>Безробіття</v>
      </c>
      <c r="E8" s="116"/>
      <c r="F8" s="200"/>
      <c r="G8" s="201"/>
      <c r="H8" s="117"/>
      <c r="I8" s="118">
        <v>2</v>
      </c>
      <c r="J8" s="119" t="str">
        <f>IF(A1=1,"протягом звітного періоду","during the reporting period")</f>
        <v>протягом звітного періоду</v>
      </c>
      <c r="K8" s="120"/>
      <c r="L8" s="121"/>
      <c r="M8" s="71"/>
      <c r="N8" s="71"/>
      <c r="O8" s="72"/>
      <c r="P8" s="71"/>
      <c r="Q8" s="71"/>
      <c r="R8" s="71"/>
      <c r="S8" s="71"/>
      <c r="T8" s="73"/>
      <c r="U8" s="73"/>
    </row>
    <row r="9" spans="1:21" ht="19.899999999999999" customHeight="1" thickTop="1">
      <c r="B9" s="122"/>
      <c r="C9" s="122"/>
      <c r="D9" s="189"/>
      <c r="E9" s="123"/>
      <c r="F9" s="200"/>
      <c r="G9" s="201"/>
      <c r="H9" s="124"/>
      <c r="I9" s="125"/>
      <c r="J9" s="126"/>
      <c r="K9" s="127"/>
      <c r="L9" s="128"/>
      <c r="M9" s="74"/>
      <c r="N9" s="74"/>
      <c r="O9" s="72"/>
      <c r="P9" s="74"/>
      <c r="Q9" s="74"/>
      <c r="R9" s="74"/>
      <c r="S9" s="74"/>
    </row>
    <row r="10" spans="1:21" ht="19.899999999999999" customHeight="1" thickBot="1">
      <c r="B10" s="129"/>
      <c r="C10" s="129"/>
      <c r="D10" s="189"/>
      <c r="E10" s="116"/>
      <c r="F10" s="202"/>
      <c r="G10" s="203"/>
      <c r="H10" s="130"/>
      <c r="I10" s="125"/>
      <c r="J10" s="131"/>
      <c r="K10" s="127"/>
      <c r="L10" s="128"/>
      <c r="M10" s="74"/>
      <c r="N10" s="74"/>
      <c r="O10" s="72"/>
      <c r="P10" s="74"/>
      <c r="Q10" s="74"/>
      <c r="R10" s="74"/>
      <c r="S10" s="74"/>
    </row>
    <row r="11" spans="1:21" ht="19.899999999999999" customHeight="1" thickTop="1" thickBot="1">
      <c r="B11" s="129"/>
      <c r="C11" s="129"/>
      <c r="D11" s="189"/>
      <c r="E11" s="130"/>
      <c r="F11" s="130"/>
      <c r="G11" s="132"/>
      <c r="H11" s="130"/>
      <c r="I11" s="127"/>
      <c r="J11" s="127"/>
      <c r="K11" s="127"/>
      <c r="L11" s="128"/>
      <c r="M11" s="74"/>
      <c r="N11" s="74"/>
      <c r="O11" s="72"/>
      <c r="P11" s="74"/>
      <c r="Q11" s="74"/>
      <c r="R11" s="74"/>
      <c r="S11" s="74"/>
    </row>
    <row r="12" spans="1:21" ht="19.899999999999999" customHeight="1" thickTop="1">
      <c r="B12" s="129"/>
      <c r="C12" s="129"/>
      <c r="D12" s="189"/>
      <c r="E12" s="117"/>
      <c r="F12" s="194">
        <v>1</v>
      </c>
      <c r="G12" s="192" t="str">
        <f>IF(A1=1,"Квартал","Quarter")</f>
        <v>Квартал</v>
      </c>
      <c r="H12" s="130"/>
      <c r="I12" s="127"/>
      <c r="J12" s="127"/>
      <c r="K12" s="127"/>
      <c r="L12" s="128"/>
      <c r="M12" s="74"/>
      <c r="N12" s="74"/>
      <c r="O12" s="72"/>
      <c r="P12" s="74"/>
      <c r="Q12" s="74"/>
      <c r="R12" s="74"/>
      <c r="S12" s="74"/>
    </row>
    <row r="13" spans="1:21" s="70" customFormat="1" ht="19.899999999999999" customHeight="1" thickBot="1">
      <c r="B13" s="133"/>
      <c r="C13" s="133"/>
      <c r="D13" s="189"/>
      <c r="E13" s="134"/>
      <c r="F13" s="195"/>
      <c r="G13" s="193"/>
      <c r="H13" s="135"/>
      <c r="I13" s="136"/>
      <c r="J13" s="127"/>
      <c r="K13" s="127"/>
      <c r="L13" s="137"/>
      <c r="M13" s="75"/>
      <c r="N13" s="75"/>
      <c r="O13" s="75"/>
      <c r="P13" s="75"/>
      <c r="Q13" s="75"/>
      <c r="R13" s="75"/>
      <c r="S13" s="75"/>
      <c r="T13" s="73"/>
      <c r="U13" s="73"/>
    </row>
    <row r="14" spans="1:21" s="70" customFormat="1" ht="19.899999999999999" customHeight="1" thickTop="1" thickBot="1">
      <c r="B14" s="133"/>
      <c r="C14" s="133"/>
      <c r="D14" s="189"/>
      <c r="E14" s="135"/>
      <c r="F14" s="135"/>
      <c r="G14" s="138"/>
      <c r="H14" s="135"/>
      <c r="I14" s="136"/>
      <c r="J14" s="127"/>
      <c r="K14" s="127"/>
      <c r="L14" s="137"/>
      <c r="M14" s="75"/>
      <c r="N14" s="75"/>
      <c r="O14" s="75"/>
      <c r="P14" s="75"/>
      <c r="Q14" s="75"/>
      <c r="R14" s="75"/>
      <c r="S14" s="75"/>
      <c r="T14" s="73"/>
      <c r="U14" s="73"/>
    </row>
    <row r="15" spans="1:21" s="70" customFormat="1" ht="19.899999999999999" customHeight="1" thickTop="1" thickBot="1">
      <c r="B15" s="139"/>
      <c r="C15" s="139"/>
      <c r="D15" s="190"/>
      <c r="E15" s="140"/>
      <c r="F15" s="196">
        <v>1</v>
      </c>
      <c r="G15" s="186" t="str">
        <f>IF(A1=1,"Рік ","Year")</f>
        <v xml:space="preserve">Рік </v>
      </c>
      <c r="H15" s="141"/>
      <c r="I15" s="136"/>
      <c r="J15" s="127"/>
      <c r="K15" s="127"/>
      <c r="L15" s="137"/>
      <c r="M15" s="75"/>
      <c r="N15" s="75"/>
      <c r="O15" s="75"/>
      <c r="P15" s="75"/>
      <c r="Q15" s="75"/>
      <c r="R15" s="75"/>
      <c r="S15" s="75"/>
      <c r="T15" s="73"/>
      <c r="U15" s="73"/>
    </row>
    <row r="16" spans="1:21" s="76" customFormat="1" ht="16.5" customHeight="1" thickTop="1" thickBot="1">
      <c r="B16" s="139"/>
      <c r="C16" s="139"/>
      <c r="D16" s="142"/>
      <c r="E16" s="143"/>
      <c r="F16" s="197"/>
      <c r="G16" s="187"/>
      <c r="H16" s="144"/>
      <c r="I16" s="136"/>
      <c r="J16" s="127"/>
      <c r="K16" s="127"/>
      <c r="L16" s="145"/>
      <c r="M16" s="77"/>
      <c r="N16" s="77"/>
      <c r="O16" s="78"/>
      <c r="P16" s="79"/>
      <c r="Q16" s="79"/>
      <c r="R16" s="79"/>
      <c r="S16" s="79"/>
      <c r="T16" s="80"/>
      <c r="U16" s="80"/>
    </row>
    <row r="17" spans="1:21" s="76" customFormat="1" ht="15.75" customHeight="1" thickTop="1">
      <c r="B17" s="146"/>
      <c r="C17" s="146"/>
      <c r="D17" s="142"/>
      <c r="E17" s="147"/>
      <c r="F17" s="147"/>
      <c r="G17" s="148"/>
      <c r="H17" s="147"/>
      <c r="I17" s="149"/>
      <c r="J17" s="150"/>
      <c r="K17" s="150"/>
      <c r="L17" s="145"/>
      <c r="M17" s="77"/>
      <c r="N17" s="77"/>
      <c r="O17" s="78"/>
      <c r="P17" s="79"/>
      <c r="Q17" s="79"/>
      <c r="R17" s="79"/>
      <c r="S17" s="79"/>
      <c r="T17" s="80"/>
      <c r="U17" s="80"/>
    </row>
    <row r="18" spans="1:21">
      <c r="B18" s="133"/>
      <c r="C18" s="133"/>
      <c r="D18" s="151"/>
      <c r="E18" s="151"/>
      <c r="F18" s="151"/>
      <c r="G18" s="152"/>
      <c r="H18" s="151"/>
      <c r="I18" s="153"/>
      <c r="J18" s="154"/>
      <c r="K18" s="154"/>
      <c r="L18" s="154"/>
      <c r="M18" s="82"/>
      <c r="N18" s="82"/>
      <c r="O18" s="81"/>
      <c r="P18" s="82"/>
      <c r="Q18" s="82"/>
      <c r="R18" s="82"/>
      <c r="S18" s="82"/>
    </row>
    <row r="19" spans="1:21">
      <c r="A19" s="70"/>
      <c r="B19" s="122"/>
      <c r="C19" s="122"/>
    </row>
    <row r="20" spans="1:21">
      <c r="B20" s="155"/>
      <c r="C20" s="155"/>
      <c r="O20" s="83"/>
      <c r="P20" s="83"/>
      <c r="Q20" s="83"/>
      <c r="R20" s="83"/>
      <c r="S20" s="83"/>
    </row>
    <row r="21" spans="1:21">
      <c r="B21" s="155"/>
      <c r="C21" s="155"/>
    </row>
    <row r="22" spans="1:21">
      <c r="B22" s="156"/>
      <c r="C22" s="156"/>
      <c r="O22" s="83"/>
      <c r="P22" s="83"/>
      <c r="Q22" s="83"/>
      <c r="R22" s="83"/>
      <c r="S22" s="83"/>
    </row>
    <row r="23" spans="1:21">
      <c r="B23" s="157"/>
      <c r="C23" s="157"/>
    </row>
    <row r="24" spans="1:21">
      <c r="B24" s="157"/>
      <c r="C24" s="157"/>
    </row>
    <row r="25" spans="1:21">
      <c r="B25" s="158"/>
      <c r="C25" s="158"/>
    </row>
    <row r="26" spans="1:21">
      <c r="B26" s="159"/>
      <c r="C26" s="159"/>
      <c r="D26" s="160"/>
      <c r="E26" s="160"/>
      <c r="F26" s="160"/>
      <c r="G26" s="161"/>
      <c r="H26" s="160"/>
      <c r="I26" s="160"/>
      <c r="J26" s="160"/>
      <c r="K26" s="160"/>
      <c r="L26" s="160"/>
      <c r="M26" s="84"/>
      <c r="N26" s="84"/>
      <c r="O26" s="84"/>
      <c r="P26" s="84"/>
      <c r="Q26" s="84"/>
      <c r="R26" s="84"/>
      <c r="S26" s="84"/>
      <c r="U26" s="85"/>
    </row>
    <row r="27" spans="1:21">
      <c r="B27" s="159"/>
      <c r="C27" s="159"/>
      <c r="D27" s="160"/>
      <c r="E27" s="160"/>
      <c r="F27" s="160"/>
      <c r="G27" s="161"/>
      <c r="H27" s="160"/>
      <c r="I27" s="160"/>
      <c r="J27" s="160"/>
      <c r="K27" s="160"/>
      <c r="L27" s="160"/>
      <c r="M27" s="84"/>
      <c r="N27" s="84"/>
      <c r="O27" s="84"/>
      <c r="P27" s="84"/>
      <c r="Q27" s="84"/>
      <c r="R27" s="84"/>
      <c r="S27" s="84"/>
    </row>
    <row r="28" spans="1:21">
      <c r="B28" s="159"/>
      <c r="C28" s="159"/>
      <c r="D28" s="160"/>
      <c r="E28" s="160"/>
      <c r="F28" s="160"/>
      <c r="G28" s="161"/>
      <c r="H28" s="160"/>
      <c r="I28" s="160"/>
      <c r="J28" s="160"/>
      <c r="K28" s="160"/>
      <c r="L28" s="160"/>
      <c r="M28" s="84"/>
      <c r="N28" s="84"/>
      <c r="O28" s="84"/>
      <c r="P28" s="84"/>
      <c r="Q28" s="84"/>
      <c r="R28" s="84"/>
      <c r="S28" s="84"/>
    </row>
    <row r="29" spans="1:21">
      <c r="B29" s="156"/>
      <c r="C29" s="156"/>
    </row>
    <row r="30" spans="1:21">
      <c r="B30" s="162"/>
      <c r="C30" s="162"/>
    </row>
    <row r="31" spans="1:21">
      <c r="B31" s="162"/>
      <c r="C31" s="162"/>
    </row>
    <row r="32" spans="1:21" ht="15.75" customHeight="1">
      <c r="B32" s="162"/>
      <c r="C32" s="162"/>
    </row>
    <row r="33" spans="2:3">
      <c r="B33" s="163"/>
      <c r="C33" s="163"/>
    </row>
  </sheetData>
  <sheetProtection algorithmName="SHA-512" hashValue="zDfrvMSJ2OC6IYbg6ytoP9dWZ3oIY93CudPZ5nRQf2mRdc0k7f5D5bvggBtTBwP7SBgk7ynmz8ECutk8yimK+w==" saltValue="Jc0ZRemGRfm2Xh2eCxFaXQ==" spinCount="100000" sheet="1" objects="1" scenarios="1"/>
  <mergeCells count="8">
    <mergeCell ref="B4:B6"/>
    <mergeCell ref="G15:G16"/>
    <mergeCell ref="D8:D15"/>
    <mergeCell ref="D4:D6"/>
    <mergeCell ref="G12:G13"/>
    <mergeCell ref="F12:F13"/>
    <mergeCell ref="F15:F16"/>
    <mergeCell ref="F7:G10"/>
  </mergeCells>
  <phoneticPr fontId="20" type="noConversion"/>
  <hyperlinks>
    <hyperlink ref="G15:G16" location="'1'!A1" display="'1'!A1"/>
  </hyperlinks>
  <pageMargins left="0.55118110236220474" right="0.11811023622047245" top="3.937007874015748E-2" bottom="7.874015748031496E-2" header="0.15748031496062992" footer="0.19685039370078741"/>
  <pageSetup paperSize="9" scale="59" orientation="landscape" horizontalDpi="4294967294" r:id="rId1"/>
  <headerFooter alignWithMargins="0">
    <oddFooter>&amp;R&amp;D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3249" r:id="rId4" name="List Box 1">
              <controlPr defaultSize="0" autoLine="0" autoPict="0">
                <anchor moveWithCells="1">
                  <from>
                    <xdr:col>0</xdr:col>
                    <xdr:colOff>0</xdr:colOff>
                    <xdr:row>0</xdr:row>
                    <xdr:rowOff>19050</xdr:rowOff>
                  </from>
                  <to>
                    <xdr:col>0</xdr:col>
                    <xdr:colOff>485775</xdr:colOff>
                    <xdr:row>1</xdr:row>
                    <xdr:rowOff>161925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R80"/>
  <sheetViews>
    <sheetView showGridLines="0" showRowColHeaders="0" zoomScale="87" zoomScaleNormal="87" workbookViewId="0">
      <pane xSplit="2" topLeftCell="Q1" activePane="topRight" state="frozen"/>
      <selection pane="topRight" activeCell="AC4" sqref="AC4"/>
    </sheetView>
  </sheetViews>
  <sheetFormatPr defaultColWidth="9.33203125" defaultRowHeight="15" outlineLevelRow="1"/>
  <cols>
    <col min="1" max="1" width="9.33203125" style="12"/>
    <col min="2" max="2" width="47.33203125" style="12" customWidth="1"/>
    <col min="3" max="3" width="12.1640625" style="12" customWidth="1"/>
    <col min="4" max="17" width="10.83203125" style="9" customWidth="1"/>
    <col min="18" max="19" width="10.83203125" style="11" customWidth="1"/>
    <col min="20" max="56" width="10.83203125" style="12" customWidth="1"/>
    <col min="57" max="16384" width="9.33203125" style="12"/>
  </cols>
  <sheetData>
    <row r="1" spans="1:45" ht="24" customHeight="1">
      <c r="A1" s="20" t="str">
        <f>IF('0'!A1=1,"до змісту","to title")</f>
        <v>до змісту</v>
      </c>
      <c r="B1" s="21"/>
      <c r="C1" s="8"/>
      <c r="D1" s="7"/>
      <c r="E1" s="7"/>
      <c r="F1" s="7"/>
      <c r="G1" s="7"/>
      <c r="H1" s="7"/>
      <c r="I1" s="7"/>
      <c r="J1" s="7"/>
      <c r="K1" s="7"/>
      <c r="M1" s="7"/>
      <c r="N1" s="7"/>
      <c r="O1" s="7"/>
      <c r="P1" s="10"/>
    </row>
    <row r="2" spans="1:45" s="14" customFormat="1" ht="15.75" customHeight="1">
      <c r="A2" s="22"/>
      <c r="B2" s="23"/>
      <c r="C2" s="13">
        <v>1995</v>
      </c>
      <c r="D2" s="13">
        <v>1996</v>
      </c>
      <c r="E2" s="13">
        <v>1997</v>
      </c>
      <c r="F2" s="13">
        <v>1998</v>
      </c>
      <c r="G2" s="13">
        <v>1999</v>
      </c>
      <c r="H2" s="13">
        <v>2000</v>
      </c>
      <c r="I2" s="13">
        <v>2001</v>
      </c>
      <c r="J2" s="13">
        <v>2002</v>
      </c>
      <c r="K2" s="13">
        <v>2003</v>
      </c>
      <c r="L2" s="13">
        <v>2004</v>
      </c>
      <c r="M2" s="13">
        <v>2005</v>
      </c>
      <c r="N2" s="13">
        <v>2006</v>
      </c>
      <c r="O2" s="13">
        <v>2007</v>
      </c>
      <c r="P2" s="13">
        <v>2008</v>
      </c>
      <c r="Q2" s="13">
        <v>2009</v>
      </c>
      <c r="R2" s="13">
        <v>2010</v>
      </c>
      <c r="S2" s="13">
        <v>2011</v>
      </c>
      <c r="T2" s="13">
        <v>2012</v>
      </c>
      <c r="U2" s="13">
        <v>2013</v>
      </c>
      <c r="V2" s="13">
        <v>2014</v>
      </c>
      <c r="W2" s="13">
        <v>2015</v>
      </c>
      <c r="X2" s="13">
        <v>2016</v>
      </c>
      <c r="Y2" s="13">
        <v>2017</v>
      </c>
      <c r="Z2" s="13">
        <v>2018</v>
      </c>
      <c r="AA2" s="13">
        <v>2019</v>
      </c>
      <c r="AB2" s="13">
        <v>2020</v>
      </c>
      <c r="AC2" s="13">
        <v>2021</v>
      </c>
    </row>
    <row r="3" spans="1:45" s="15" customFormat="1" ht="52.15" customHeight="1" thickBot="1">
      <c r="A3" s="24"/>
      <c r="B3" s="25" t="str">
        <f>IF('0'!A1=1,"Рівень зареєстрованого безробіття (за методологією ДССУ), %","Unemployment rate (State Statistic Service of Ukraine), %")</f>
        <v>Рівень зареєстрованого безробіття (за методологією ДССУ), %</v>
      </c>
      <c r="C3" s="43" t="s">
        <v>3</v>
      </c>
      <c r="D3" s="44">
        <v>1.27</v>
      </c>
      <c r="E3" s="44">
        <v>2.33</v>
      </c>
      <c r="F3" s="44">
        <v>3.69</v>
      </c>
      <c r="G3" s="44">
        <v>4.3</v>
      </c>
      <c r="H3" s="44">
        <v>4.2</v>
      </c>
      <c r="I3" s="44">
        <v>3.8</v>
      </c>
      <c r="J3" s="44">
        <v>3.7</v>
      </c>
      <c r="K3" s="44">
        <v>3.6</v>
      </c>
      <c r="L3" s="44">
        <v>3.5</v>
      </c>
      <c r="M3" s="44">
        <v>3.2</v>
      </c>
      <c r="N3" s="44">
        <v>2.7</v>
      </c>
      <c r="O3" s="44">
        <v>2.2999999999999998</v>
      </c>
      <c r="P3" s="44">
        <v>3</v>
      </c>
      <c r="Q3" s="44">
        <v>1.9</v>
      </c>
      <c r="R3" s="44">
        <v>2</v>
      </c>
      <c r="S3" s="44">
        <v>1.8</v>
      </c>
      <c r="T3" s="44">
        <v>1.8</v>
      </c>
      <c r="U3" s="44">
        <v>1.8</v>
      </c>
      <c r="V3" s="44">
        <v>1.9</v>
      </c>
      <c r="W3" s="45">
        <v>1.9</v>
      </c>
      <c r="X3" s="45">
        <v>1.5</v>
      </c>
      <c r="Y3" s="169">
        <v>1.4</v>
      </c>
      <c r="Z3" s="174">
        <v>1.3</v>
      </c>
      <c r="AA3" s="174" t="s">
        <v>2</v>
      </c>
      <c r="AB3" s="174" t="s">
        <v>2</v>
      </c>
      <c r="AC3" s="174" t="s">
        <v>2</v>
      </c>
    </row>
    <row r="4" spans="1:45" ht="48" thickTop="1">
      <c r="A4" s="26"/>
      <c r="B4" s="27" t="str">
        <f>IF('0'!A1=1,"Безробітне населення (за методологією МОП) у віці 15-70 років (усього, тис. осіб)","ILO unemployed aged 15-70 (thousands person)")</f>
        <v>Безробітне населення (за методологією МОП) у віці 15-70 років (усього, тис. осіб)</v>
      </c>
      <c r="C4" s="46">
        <v>1437</v>
      </c>
      <c r="D4" s="46">
        <v>1997.5</v>
      </c>
      <c r="E4" s="46">
        <v>2330.1</v>
      </c>
      <c r="F4" s="46">
        <v>2937.1</v>
      </c>
      <c r="G4" s="46">
        <v>2698.8</v>
      </c>
      <c r="H4" s="46">
        <v>2655.8</v>
      </c>
      <c r="I4" s="46">
        <v>2455</v>
      </c>
      <c r="J4" s="46">
        <v>2140.6999999999998</v>
      </c>
      <c r="K4" s="46">
        <v>2008</v>
      </c>
      <c r="L4" s="46">
        <v>1906.7</v>
      </c>
      <c r="M4" s="46">
        <v>1600.8</v>
      </c>
      <c r="N4" s="46">
        <v>1515</v>
      </c>
      <c r="O4" s="46">
        <v>1417.6</v>
      </c>
      <c r="P4" s="46">
        <v>1425.1</v>
      </c>
      <c r="Q4" s="46">
        <v>1958.8</v>
      </c>
      <c r="R4" s="46">
        <v>1785.6</v>
      </c>
      <c r="S4" s="46">
        <v>1732.7</v>
      </c>
      <c r="T4" s="46">
        <v>1657.2</v>
      </c>
      <c r="U4" s="46">
        <v>1576.5</v>
      </c>
      <c r="V4" s="46">
        <v>1847.6</v>
      </c>
      <c r="W4" s="46">
        <v>1654.7</v>
      </c>
      <c r="X4" s="46">
        <v>1678.2</v>
      </c>
      <c r="Y4" s="165">
        <v>1698</v>
      </c>
      <c r="Z4" s="165">
        <v>1578.6</v>
      </c>
      <c r="AA4" s="165">
        <v>1487.7</v>
      </c>
      <c r="AB4" s="165">
        <v>1674.2</v>
      </c>
      <c r="AC4" s="165">
        <v>1711.6</v>
      </c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</row>
    <row r="5" spans="1:45" s="15" customFormat="1" ht="15.75">
      <c r="A5" s="24"/>
      <c r="B5" s="28" t="str">
        <f>IF('0'!A1=1,"Жінки","Females")</f>
        <v>Жінки</v>
      </c>
      <c r="C5" s="47">
        <v>631.29999999999995</v>
      </c>
      <c r="D5" s="47">
        <v>940.3</v>
      </c>
      <c r="E5" s="47">
        <v>1113.2</v>
      </c>
      <c r="F5" s="47">
        <v>1422</v>
      </c>
      <c r="G5" s="47">
        <v>1263.3</v>
      </c>
      <c r="H5" s="47">
        <v>1315.4</v>
      </c>
      <c r="I5" s="47">
        <v>1213.0999999999999</v>
      </c>
      <c r="J5" s="48">
        <v>1104.5999999999999</v>
      </c>
      <c r="K5" s="49">
        <v>952.3</v>
      </c>
      <c r="L5" s="48">
        <v>905.1</v>
      </c>
      <c r="M5" s="48">
        <v>738.3</v>
      </c>
      <c r="N5" s="48">
        <v>710.9</v>
      </c>
      <c r="O5" s="48">
        <v>646.9</v>
      </c>
      <c r="P5" s="48">
        <v>656.2</v>
      </c>
      <c r="Q5" s="48">
        <v>786.8</v>
      </c>
      <c r="R5" s="49">
        <v>729.2</v>
      </c>
      <c r="S5" s="50">
        <v>725.7</v>
      </c>
      <c r="T5" s="50">
        <v>678.5</v>
      </c>
      <c r="U5" s="49">
        <v>653.29999999999995</v>
      </c>
      <c r="V5" s="2">
        <v>709.4</v>
      </c>
      <c r="W5" s="2">
        <v>692.2</v>
      </c>
      <c r="X5" s="2">
        <v>652</v>
      </c>
      <c r="Y5" s="166">
        <v>652.6</v>
      </c>
      <c r="Z5" s="166">
        <v>635.4</v>
      </c>
      <c r="AA5" s="166">
        <v>679.8</v>
      </c>
      <c r="AB5" s="166">
        <v>763.2</v>
      </c>
      <c r="AC5" s="166">
        <v>841.6</v>
      </c>
    </row>
    <row r="6" spans="1:45" s="15" customFormat="1" ht="15.75">
      <c r="A6" s="24"/>
      <c r="B6" s="28" t="str">
        <f>IF('0'!A1=1,"Чоловіки","Males")</f>
        <v>Чоловіки</v>
      </c>
      <c r="C6" s="47">
        <v>805.7</v>
      </c>
      <c r="D6" s="47">
        <v>1057.2</v>
      </c>
      <c r="E6" s="47">
        <v>1216.9000000000001</v>
      </c>
      <c r="F6" s="47">
        <v>1515.1</v>
      </c>
      <c r="G6" s="47">
        <v>1435.5</v>
      </c>
      <c r="H6" s="47">
        <v>1392.2</v>
      </c>
      <c r="I6" s="47">
        <v>1303.8</v>
      </c>
      <c r="J6" s="48">
        <v>1196.4000000000001</v>
      </c>
      <c r="K6" s="47">
        <v>1055.7</v>
      </c>
      <c r="L6" s="48">
        <v>1001.6</v>
      </c>
      <c r="M6" s="48">
        <v>862.5</v>
      </c>
      <c r="N6" s="48">
        <v>804.1</v>
      </c>
      <c r="O6" s="48">
        <v>770.7</v>
      </c>
      <c r="P6" s="48">
        <v>768.9</v>
      </c>
      <c r="Q6" s="48">
        <v>1172</v>
      </c>
      <c r="R6" s="49">
        <v>1056.4000000000001</v>
      </c>
      <c r="S6" s="51">
        <v>1007</v>
      </c>
      <c r="T6" s="50">
        <v>978.7</v>
      </c>
      <c r="U6" s="49">
        <v>923.2</v>
      </c>
      <c r="V6" s="2">
        <v>1138.2</v>
      </c>
      <c r="W6" s="2">
        <v>962.5</v>
      </c>
      <c r="X6" s="2">
        <v>1026.2</v>
      </c>
      <c r="Y6" s="166">
        <v>1045.4000000000001</v>
      </c>
      <c r="Z6" s="166">
        <v>943.2</v>
      </c>
      <c r="AA6" s="166">
        <v>807.9</v>
      </c>
      <c r="AB6" s="166">
        <v>911</v>
      </c>
      <c r="AC6" s="166">
        <v>870</v>
      </c>
    </row>
    <row r="7" spans="1:45" s="15" customFormat="1" ht="15.75">
      <c r="A7" s="24"/>
      <c r="B7" s="28" t="str">
        <f>IF('0'!A1=1,"Міські поселення ","Urban settlements")</f>
        <v xml:space="preserve">Міські поселення </v>
      </c>
      <c r="C7" s="52" t="s">
        <v>3</v>
      </c>
      <c r="D7" s="52" t="s">
        <v>3</v>
      </c>
      <c r="E7" s="52" t="s">
        <v>3</v>
      </c>
      <c r="F7" s="52" t="s">
        <v>3</v>
      </c>
      <c r="G7" s="52" t="s">
        <v>3</v>
      </c>
      <c r="H7" s="52" t="s">
        <v>3</v>
      </c>
      <c r="I7" s="52" t="s">
        <v>3</v>
      </c>
      <c r="J7" s="49">
        <v>1868.2</v>
      </c>
      <c r="K7" s="48">
        <v>1552</v>
      </c>
      <c r="L7" s="48">
        <v>1346</v>
      </c>
      <c r="M7" s="48">
        <v>1199.9000000000001</v>
      </c>
      <c r="N7" s="48">
        <v>1113.5</v>
      </c>
      <c r="O7" s="48">
        <v>1038.2</v>
      </c>
      <c r="P7" s="48">
        <v>1027.5</v>
      </c>
      <c r="Q7" s="48">
        <v>1456.8</v>
      </c>
      <c r="R7" s="49">
        <v>1292.0999999999999</v>
      </c>
      <c r="S7" s="50">
        <v>1211.0999999999999</v>
      </c>
      <c r="T7" s="50">
        <v>1149.3</v>
      </c>
      <c r="U7" s="49">
        <v>1074.4000000000001</v>
      </c>
      <c r="V7" s="2">
        <v>1289.4000000000001</v>
      </c>
      <c r="W7" s="2">
        <v>1121.4000000000001</v>
      </c>
      <c r="X7" s="2">
        <v>1127.9000000000001</v>
      </c>
      <c r="Y7" s="166">
        <v>1142.9000000000001</v>
      </c>
      <c r="Z7" s="166">
        <v>1063.0999999999999</v>
      </c>
      <c r="AA7" s="166">
        <v>994.8</v>
      </c>
      <c r="AB7" s="166">
        <v>1101</v>
      </c>
      <c r="AC7" s="166">
        <v>1132.2</v>
      </c>
    </row>
    <row r="8" spans="1:45" s="15" customFormat="1" ht="16.5" thickBot="1">
      <c r="A8" s="29"/>
      <c r="B8" s="30" t="str">
        <f>IF('0'!A1=1,"Сільська місцевість","Rural areas")</f>
        <v>Сільська місцевість</v>
      </c>
      <c r="C8" s="53" t="s">
        <v>3</v>
      </c>
      <c r="D8" s="54" t="s">
        <v>3</v>
      </c>
      <c r="E8" s="54" t="s">
        <v>3</v>
      </c>
      <c r="F8" s="54" t="s">
        <v>3</v>
      </c>
      <c r="G8" s="54" t="s">
        <v>3</v>
      </c>
      <c r="H8" s="54" t="s">
        <v>3</v>
      </c>
      <c r="I8" s="54" t="s">
        <v>3</v>
      </c>
      <c r="J8" s="55">
        <v>432.8</v>
      </c>
      <c r="K8" s="6">
        <v>456</v>
      </c>
      <c r="L8" s="6">
        <v>560.70000000000005</v>
      </c>
      <c r="M8" s="6">
        <v>400.9</v>
      </c>
      <c r="N8" s="6">
        <v>401.5</v>
      </c>
      <c r="O8" s="6">
        <v>379.4</v>
      </c>
      <c r="P8" s="6">
        <v>397.6</v>
      </c>
      <c r="Q8" s="6">
        <v>502</v>
      </c>
      <c r="R8" s="55">
        <v>493.5</v>
      </c>
      <c r="S8" s="56">
        <v>521.6</v>
      </c>
      <c r="T8" s="56">
        <v>507.9</v>
      </c>
      <c r="U8" s="55">
        <v>502.1</v>
      </c>
      <c r="V8" s="3">
        <v>558.20000000000005</v>
      </c>
      <c r="W8" s="3">
        <v>533.29999999999995</v>
      </c>
      <c r="X8" s="3">
        <v>550.29999999999995</v>
      </c>
      <c r="Y8" s="167">
        <v>555.1</v>
      </c>
      <c r="Z8" s="167">
        <v>515.5</v>
      </c>
      <c r="AA8" s="167">
        <v>492.9</v>
      </c>
      <c r="AB8" s="167">
        <v>573.20000000000005</v>
      </c>
      <c r="AC8" s="167">
        <v>579.4</v>
      </c>
    </row>
    <row r="9" spans="1:45" ht="16.5" outlineLevel="1" thickTop="1">
      <c r="A9" s="204" t="str">
        <f>IF('0'!A1=1,"РЕГІОНИ*","OBLAST*")</f>
        <v>РЕГІОНИ*</v>
      </c>
      <c r="B9" s="31" t="str">
        <f>IF('0'!A1=1,"АР Крим","AR Crimea")</f>
        <v>АР Крим</v>
      </c>
      <c r="C9" s="52" t="s">
        <v>3</v>
      </c>
      <c r="D9" s="52" t="s">
        <v>3</v>
      </c>
      <c r="E9" s="52" t="s">
        <v>3</v>
      </c>
      <c r="F9" s="52" t="s">
        <v>3</v>
      </c>
      <c r="G9" s="52" t="s">
        <v>3</v>
      </c>
      <c r="H9" s="52" t="s">
        <v>3</v>
      </c>
      <c r="I9" s="52" t="s">
        <v>3</v>
      </c>
      <c r="J9" s="52" t="s">
        <v>3</v>
      </c>
      <c r="K9" s="52" t="s">
        <v>3</v>
      </c>
      <c r="L9" s="52" t="s">
        <v>3</v>
      </c>
      <c r="M9" s="52" t="s">
        <v>3</v>
      </c>
      <c r="N9" s="52" t="s">
        <v>3</v>
      </c>
      <c r="O9" s="52" t="s">
        <v>3</v>
      </c>
      <c r="P9" s="2">
        <v>45.7</v>
      </c>
      <c r="Q9" s="2">
        <v>66.5</v>
      </c>
      <c r="R9" s="2">
        <v>60.2</v>
      </c>
      <c r="S9" s="2">
        <v>58.9</v>
      </c>
      <c r="T9" s="2">
        <v>56.1</v>
      </c>
      <c r="U9" s="2">
        <v>55.2</v>
      </c>
      <c r="V9" s="4" t="s">
        <v>2</v>
      </c>
      <c r="W9" s="4" t="s">
        <v>2</v>
      </c>
      <c r="X9" s="4" t="s">
        <v>2</v>
      </c>
      <c r="Y9" s="168" t="s">
        <v>2</v>
      </c>
      <c r="Z9" s="168" t="s">
        <v>2</v>
      </c>
      <c r="AA9" s="180" t="s">
        <v>2</v>
      </c>
      <c r="AB9" s="180" t="s">
        <v>2</v>
      </c>
      <c r="AC9" s="180" t="s">
        <v>2</v>
      </c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</row>
    <row r="10" spans="1:45" ht="15.75" outlineLevel="1">
      <c r="A10" s="205"/>
      <c r="B10" s="31" t="str">
        <f>IF('0'!A1=1,"Вінницька","Vinnytsya")</f>
        <v>Вінницька</v>
      </c>
      <c r="C10" s="52" t="s">
        <v>3</v>
      </c>
      <c r="D10" s="52" t="s">
        <v>3</v>
      </c>
      <c r="E10" s="52" t="s">
        <v>3</v>
      </c>
      <c r="F10" s="52" t="s">
        <v>3</v>
      </c>
      <c r="G10" s="52" t="s">
        <v>3</v>
      </c>
      <c r="H10" s="52" t="s">
        <v>3</v>
      </c>
      <c r="I10" s="52" t="s">
        <v>3</v>
      </c>
      <c r="J10" s="52" t="s">
        <v>3</v>
      </c>
      <c r="K10" s="52" t="s">
        <v>3</v>
      </c>
      <c r="L10" s="52" t="s">
        <v>3</v>
      </c>
      <c r="M10" s="52" t="s">
        <v>3</v>
      </c>
      <c r="N10" s="52" t="s">
        <v>3</v>
      </c>
      <c r="O10" s="52" t="s">
        <v>3</v>
      </c>
      <c r="P10" s="2">
        <v>49.7</v>
      </c>
      <c r="Q10" s="2">
        <v>82.6</v>
      </c>
      <c r="R10" s="2">
        <v>76.900000000000006</v>
      </c>
      <c r="S10" s="2">
        <v>75.2</v>
      </c>
      <c r="T10" s="2">
        <v>67.3</v>
      </c>
      <c r="U10" s="2">
        <v>64.400000000000006</v>
      </c>
      <c r="V10" s="2">
        <v>77.599999999999994</v>
      </c>
      <c r="W10" s="2">
        <v>66.3</v>
      </c>
      <c r="X10" s="2">
        <v>71</v>
      </c>
      <c r="Y10" s="166">
        <v>76.5</v>
      </c>
      <c r="Z10" s="166">
        <v>71.599999999999994</v>
      </c>
      <c r="AA10" s="181">
        <v>68.7</v>
      </c>
      <c r="AB10" s="181">
        <v>75.8</v>
      </c>
      <c r="AC10" s="181">
        <v>77.099999999999994</v>
      </c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</row>
    <row r="11" spans="1:45" ht="15.75" outlineLevel="1">
      <c r="A11" s="205"/>
      <c r="B11" s="31" t="str">
        <f>IF('0'!A1=1,"Волинська","Volyn")</f>
        <v>Волинська</v>
      </c>
      <c r="C11" s="52" t="s">
        <v>3</v>
      </c>
      <c r="D11" s="52" t="s">
        <v>3</v>
      </c>
      <c r="E11" s="52" t="s">
        <v>3</v>
      </c>
      <c r="F11" s="52" t="s">
        <v>3</v>
      </c>
      <c r="G11" s="52" t="s">
        <v>3</v>
      </c>
      <c r="H11" s="52" t="s">
        <v>3</v>
      </c>
      <c r="I11" s="52" t="s">
        <v>3</v>
      </c>
      <c r="J11" s="52" t="s">
        <v>3</v>
      </c>
      <c r="K11" s="52" t="s">
        <v>3</v>
      </c>
      <c r="L11" s="52" t="s">
        <v>3</v>
      </c>
      <c r="M11" s="52" t="s">
        <v>3</v>
      </c>
      <c r="N11" s="52" t="s">
        <v>3</v>
      </c>
      <c r="O11" s="52" t="s">
        <v>3</v>
      </c>
      <c r="P11" s="2">
        <v>39.6</v>
      </c>
      <c r="Q11" s="2">
        <v>44.5</v>
      </c>
      <c r="R11" s="2">
        <v>40.5</v>
      </c>
      <c r="S11" s="2">
        <v>39.9</v>
      </c>
      <c r="T11" s="2">
        <v>39</v>
      </c>
      <c r="U11" s="2">
        <v>37.9</v>
      </c>
      <c r="V11" s="2">
        <v>44.9</v>
      </c>
      <c r="W11" s="2">
        <v>43.1</v>
      </c>
      <c r="X11" s="2">
        <v>49.7</v>
      </c>
      <c r="Y11" s="166">
        <v>52.1</v>
      </c>
      <c r="Z11" s="166">
        <v>47.9</v>
      </c>
      <c r="AA11" s="181">
        <v>45.2</v>
      </c>
      <c r="AB11" s="181">
        <v>51.9</v>
      </c>
      <c r="AC11" s="181">
        <v>52.4</v>
      </c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</row>
    <row r="12" spans="1:45" ht="15.75" outlineLevel="1">
      <c r="A12" s="205"/>
      <c r="B12" s="31" t="str">
        <f>IF('0'!A1=1,"Дніпропетровська","Dnipropetrovsk")</f>
        <v>Дніпропетровська</v>
      </c>
      <c r="C12" s="52" t="s">
        <v>3</v>
      </c>
      <c r="D12" s="52" t="s">
        <v>3</v>
      </c>
      <c r="E12" s="52" t="s">
        <v>3</v>
      </c>
      <c r="F12" s="52" t="s">
        <v>3</v>
      </c>
      <c r="G12" s="52" t="s">
        <v>3</v>
      </c>
      <c r="H12" s="52" t="s">
        <v>3</v>
      </c>
      <c r="I12" s="52" t="s">
        <v>3</v>
      </c>
      <c r="J12" s="52" t="s">
        <v>3</v>
      </c>
      <c r="K12" s="52" t="s">
        <v>3</v>
      </c>
      <c r="L12" s="52" t="s">
        <v>3</v>
      </c>
      <c r="M12" s="52" t="s">
        <v>3</v>
      </c>
      <c r="N12" s="52" t="s">
        <v>3</v>
      </c>
      <c r="O12" s="52" t="s">
        <v>3</v>
      </c>
      <c r="P12" s="2">
        <v>84.1</v>
      </c>
      <c r="Q12" s="2">
        <v>129.4</v>
      </c>
      <c r="R12" s="2">
        <v>117.7</v>
      </c>
      <c r="S12" s="2">
        <v>112.3</v>
      </c>
      <c r="T12" s="2">
        <v>108.5</v>
      </c>
      <c r="U12" s="2">
        <v>106.8</v>
      </c>
      <c r="V12" s="2">
        <v>128.9</v>
      </c>
      <c r="W12" s="2">
        <v>115.3</v>
      </c>
      <c r="X12" s="2">
        <v>121.7</v>
      </c>
      <c r="Y12" s="166">
        <v>129.19999999999999</v>
      </c>
      <c r="Z12" s="166">
        <v>121.5</v>
      </c>
      <c r="AA12" s="181">
        <v>118.7</v>
      </c>
      <c r="AB12" s="181">
        <v>129</v>
      </c>
      <c r="AC12" s="181">
        <v>131</v>
      </c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</row>
    <row r="13" spans="1:45" ht="15.75" outlineLevel="1">
      <c r="A13" s="205"/>
      <c r="B13" s="31" t="str">
        <f>IF('0'!A1=1,"Донецька**","Donetsk**")</f>
        <v>Донецька**</v>
      </c>
      <c r="C13" s="52" t="s">
        <v>3</v>
      </c>
      <c r="D13" s="52" t="s">
        <v>3</v>
      </c>
      <c r="E13" s="52" t="s">
        <v>3</v>
      </c>
      <c r="F13" s="52" t="s">
        <v>3</v>
      </c>
      <c r="G13" s="52" t="s">
        <v>3</v>
      </c>
      <c r="H13" s="52" t="s">
        <v>3</v>
      </c>
      <c r="I13" s="52" t="s">
        <v>3</v>
      </c>
      <c r="J13" s="52" t="s">
        <v>3</v>
      </c>
      <c r="K13" s="52" t="s">
        <v>3</v>
      </c>
      <c r="L13" s="52" t="s">
        <v>3</v>
      </c>
      <c r="M13" s="52" t="s">
        <v>3</v>
      </c>
      <c r="N13" s="52" t="s">
        <v>3</v>
      </c>
      <c r="O13" s="52" t="s">
        <v>3</v>
      </c>
      <c r="P13" s="2">
        <v>128.5</v>
      </c>
      <c r="Q13" s="2">
        <v>205.6</v>
      </c>
      <c r="R13" s="2">
        <v>182.9</v>
      </c>
      <c r="S13" s="2">
        <v>177.7</v>
      </c>
      <c r="T13" s="2">
        <v>171.8</v>
      </c>
      <c r="U13" s="2">
        <v>165.6</v>
      </c>
      <c r="V13" s="2">
        <v>216.4</v>
      </c>
      <c r="W13" s="2">
        <v>121.4</v>
      </c>
      <c r="X13" s="2">
        <v>122.9</v>
      </c>
      <c r="Y13" s="166">
        <v>125.3</v>
      </c>
      <c r="Z13" s="166">
        <v>120.4</v>
      </c>
      <c r="AA13" s="181">
        <v>117.5</v>
      </c>
      <c r="AB13" s="181">
        <v>125.1</v>
      </c>
      <c r="AC13" s="181">
        <v>127</v>
      </c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</row>
    <row r="14" spans="1:45" ht="15.75" outlineLevel="1">
      <c r="A14" s="205"/>
      <c r="B14" s="31" t="str">
        <f>IF('0'!A1=1,"Житомирська","Zhytomyr")</f>
        <v>Житомирська</v>
      </c>
      <c r="C14" s="52" t="s">
        <v>3</v>
      </c>
      <c r="D14" s="52" t="s">
        <v>3</v>
      </c>
      <c r="E14" s="52" t="s">
        <v>3</v>
      </c>
      <c r="F14" s="52" t="s">
        <v>3</v>
      </c>
      <c r="G14" s="52" t="s">
        <v>3</v>
      </c>
      <c r="H14" s="52" t="s">
        <v>3</v>
      </c>
      <c r="I14" s="52" t="s">
        <v>3</v>
      </c>
      <c r="J14" s="52" t="s">
        <v>3</v>
      </c>
      <c r="K14" s="52" t="s">
        <v>3</v>
      </c>
      <c r="L14" s="52" t="s">
        <v>3</v>
      </c>
      <c r="M14" s="52" t="s">
        <v>3</v>
      </c>
      <c r="N14" s="52" t="s">
        <v>3</v>
      </c>
      <c r="O14" s="52" t="s">
        <v>3</v>
      </c>
      <c r="P14" s="2">
        <v>53.9</v>
      </c>
      <c r="Q14" s="2">
        <v>66.599999999999994</v>
      </c>
      <c r="R14" s="2">
        <v>60.8</v>
      </c>
      <c r="S14" s="2">
        <v>61.4</v>
      </c>
      <c r="T14" s="2">
        <v>58.9</v>
      </c>
      <c r="U14" s="2">
        <v>56.8</v>
      </c>
      <c r="V14" s="2">
        <v>66.599999999999994</v>
      </c>
      <c r="W14" s="2">
        <v>64.599999999999994</v>
      </c>
      <c r="X14" s="2">
        <v>63.7</v>
      </c>
      <c r="Y14" s="166">
        <v>62</v>
      </c>
      <c r="Z14" s="166">
        <v>59.8</v>
      </c>
      <c r="AA14" s="181">
        <v>55.5</v>
      </c>
      <c r="AB14" s="181">
        <v>60.1</v>
      </c>
      <c r="AC14" s="181">
        <v>60.7</v>
      </c>
      <c r="AD14" s="15"/>
      <c r="AE14" s="15"/>
      <c r="AF14" s="15"/>
      <c r="AG14" s="15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</row>
    <row r="15" spans="1:45" ht="15.75" outlineLevel="1">
      <c r="A15" s="205"/>
      <c r="B15" s="31" t="str">
        <f>IF('0'!A1=1,"Закарпатська","Zakarpattya")</f>
        <v>Закарпатська</v>
      </c>
      <c r="C15" s="52" t="s">
        <v>3</v>
      </c>
      <c r="D15" s="52" t="s">
        <v>3</v>
      </c>
      <c r="E15" s="52" t="s">
        <v>3</v>
      </c>
      <c r="F15" s="52" t="s">
        <v>3</v>
      </c>
      <c r="G15" s="52" t="s">
        <v>3</v>
      </c>
      <c r="H15" s="52" t="s">
        <v>3</v>
      </c>
      <c r="I15" s="52" t="s">
        <v>3</v>
      </c>
      <c r="J15" s="52" t="s">
        <v>3</v>
      </c>
      <c r="K15" s="52" t="s">
        <v>3</v>
      </c>
      <c r="L15" s="52" t="s">
        <v>3</v>
      </c>
      <c r="M15" s="52" t="s">
        <v>3</v>
      </c>
      <c r="N15" s="52" t="s">
        <v>3</v>
      </c>
      <c r="O15" s="52" t="s">
        <v>3</v>
      </c>
      <c r="P15" s="2">
        <v>37.799999999999997</v>
      </c>
      <c r="Q15" s="2">
        <v>57.9</v>
      </c>
      <c r="R15" s="2">
        <v>50.4</v>
      </c>
      <c r="S15" s="2">
        <v>55.2</v>
      </c>
      <c r="T15" s="2">
        <v>50.6</v>
      </c>
      <c r="U15" s="2">
        <v>45.6</v>
      </c>
      <c r="V15" s="2">
        <v>53.1</v>
      </c>
      <c r="W15" s="2">
        <v>52.5</v>
      </c>
      <c r="X15" s="2">
        <v>56.3</v>
      </c>
      <c r="Y15" s="166">
        <v>58.2</v>
      </c>
      <c r="Z15" s="166">
        <v>56.1</v>
      </c>
      <c r="AA15" s="181">
        <v>50.9</v>
      </c>
      <c r="AB15" s="181">
        <v>58.7</v>
      </c>
      <c r="AC15" s="181">
        <v>60.6</v>
      </c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</row>
    <row r="16" spans="1:45" ht="15.75" outlineLevel="1">
      <c r="A16" s="205"/>
      <c r="B16" s="31" t="str">
        <f>IF('0'!A1=1,"Запорізька","Zaporizhzhya")</f>
        <v>Запорізька</v>
      </c>
      <c r="C16" s="52" t="s">
        <v>3</v>
      </c>
      <c r="D16" s="52" t="s">
        <v>3</v>
      </c>
      <c r="E16" s="52" t="s">
        <v>3</v>
      </c>
      <c r="F16" s="52" t="s">
        <v>3</v>
      </c>
      <c r="G16" s="52" t="s">
        <v>3</v>
      </c>
      <c r="H16" s="52" t="s">
        <v>3</v>
      </c>
      <c r="I16" s="52" t="s">
        <v>3</v>
      </c>
      <c r="J16" s="52" t="s">
        <v>3</v>
      </c>
      <c r="K16" s="52" t="s">
        <v>3</v>
      </c>
      <c r="L16" s="52" t="s">
        <v>3</v>
      </c>
      <c r="M16" s="52" t="s">
        <v>3</v>
      </c>
      <c r="N16" s="52" t="s">
        <v>3</v>
      </c>
      <c r="O16" s="52" t="s">
        <v>3</v>
      </c>
      <c r="P16" s="2">
        <v>53.9</v>
      </c>
      <c r="Q16" s="2">
        <v>73</v>
      </c>
      <c r="R16" s="2">
        <v>66.900000000000006</v>
      </c>
      <c r="S16" s="2">
        <v>64.5</v>
      </c>
      <c r="T16" s="2">
        <v>61.4</v>
      </c>
      <c r="U16" s="2">
        <v>57.7</v>
      </c>
      <c r="V16" s="2">
        <v>71.3</v>
      </c>
      <c r="W16" s="2">
        <v>80.400000000000006</v>
      </c>
      <c r="X16" s="2">
        <v>81.400000000000006</v>
      </c>
      <c r="Y16" s="166">
        <v>86.2</v>
      </c>
      <c r="Z16" s="166">
        <v>80.400000000000006</v>
      </c>
      <c r="AA16" s="181">
        <v>77.5</v>
      </c>
      <c r="AB16" s="181">
        <v>84.4</v>
      </c>
      <c r="AC16" s="181">
        <v>86.3</v>
      </c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</row>
    <row r="17" spans="1:45" ht="15.75" outlineLevel="1">
      <c r="A17" s="205"/>
      <c r="B17" s="31" t="str">
        <f>IF('0'!A1=1,"Івано-Франківська","Ivano-Frankivsk")</f>
        <v>Івано-Франківська</v>
      </c>
      <c r="C17" s="52" t="s">
        <v>3</v>
      </c>
      <c r="D17" s="52" t="s">
        <v>3</v>
      </c>
      <c r="E17" s="52" t="s">
        <v>3</v>
      </c>
      <c r="F17" s="52" t="s">
        <v>3</v>
      </c>
      <c r="G17" s="52" t="s">
        <v>3</v>
      </c>
      <c r="H17" s="52" t="s">
        <v>3</v>
      </c>
      <c r="I17" s="52" t="s">
        <v>3</v>
      </c>
      <c r="J17" s="52" t="s">
        <v>3</v>
      </c>
      <c r="K17" s="52" t="s">
        <v>3</v>
      </c>
      <c r="L17" s="52" t="s">
        <v>3</v>
      </c>
      <c r="M17" s="52" t="s">
        <v>3</v>
      </c>
      <c r="N17" s="52" t="s">
        <v>3</v>
      </c>
      <c r="O17" s="52" t="s">
        <v>3</v>
      </c>
      <c r="P17" s="2">
        <v>46.5</v>
      </c>
      <c r="Q17" s="2">
        <v>51.8</v>
      </c>
      <c r="R17" s="2">
        <v>47.5</v>
      </c>
      <c r="S17" s="2">
        <v>50.5</v>
      </c>
      <c r="T17" s="2">
        <v>46.9</v>
      </c>
      <c r="U17" s="2">
        <v>43.8</v>
      </c>
      <c r="V17" s="2">
        <v>48.1</v>
      </c>
      <c r="W17" s="2">
        <v>51.2</v>
      </c>
      <c r="X17" s="2">
        <v>53.5</v>
      </c>
      <c r="Y17" s="166">
        <v>51.9</v>
      </c>
      <c r="Z17" s="166">
        <v>47.9</v>
      </c>
      <c r="AA17" s="181">
        <v>44.6</v>
      </c>
      <c r="AB17" s="181">
        <v>50.5</v>
      </c>
      <c r="AC17" s="181">
        <v>51.5</v>
      </c>
      <c r="AD17" s="15"/>
      <c r="AE17" s="15"/>
      <c r="AF17" s="15"/>
      <c r="AG17" s="15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</row>
    <row r="18" spans="1:45" ht="15.75" outlineLevel="1">
      <c r="A18" s="205"/>
      <c r="B18" s="31" t="str">
        <f>IF('0'!A1=1,"Київська","Kyiv")</f>
        <v>Київська</v>
      </c>
      <c r="C18" s="52" t="s">
        <v>3</v>
      </c>
      <c r="D18" s="52" t="s">
        <v>3</v>
      </c>
      <c r="E18" s="52" t="s">
        <v>3</v>
      </c>
      <c r="F18" s="52" t="s">
        <v>3</v>
      </c>
      <c r="G18" s="52" t="s">
        <v>3</v>
      </c>
      <c r="H18" s="52" t="s">
        <v>3</v>
      </c>
      <c r="I18" s="52" t="s">
        <v>3</v>
      </c>
      <c r="J18" s="52" t="s">
        <v>3</v>
      </c>
      <c r="K18" s="52" t="s">
        <v>3</v>
      </c>
      <c r="L18" s="52" t="s">
        <v>3</v>
      </c>
      <c r="M18" s="52" t="s">
        <v>3</v>
      </c>
      <c r="N18" s="52" t="s">
        <v>3</v>
      </c>
      <c r="O18" s="52" t="s">
        <v>3</v>
      </c>
      <c r="P18" s="2">
        <v>49.2</v>
      </c>
      <c r="Q18" s="2">
        <v>66.2</v>
      </c>
      <c r="R18" s="2">
        <v>59.7</v>
      </c>
      <c r="S18" s="2">
        <v>54.1</v>
      </c>
      <c r="T18" s="2">
        <v>50.8</v>
      </c>
      <c r="U18" s="2">
        <v>49.4</v>
      </c>
      <c r="V18" s="2">
        <v>62.6</v>
      </c>
      <c r="W18" s="2">
        <v>50.7</v>
      </c>
      <c r="X18" s="2">
        <v>53.5</v>
      </c>
      <c r="Y18" s="166">
        <v>51.9</v>
      </c>
      <c r="Z18" s="166">
        <v>51.1</v>
      </c>
      <c r="AA18" s="181">
        <v>48.4</v>
      </c>
      <c r="AB18" s="181">
        <v>55.9</v>
      </c>
      <c r="AC18" s="181">
        <v>57.5</v>
      </c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</row>
    <row r="19" spans="1:45" ht="15.75" outlineLevel="1">
      <c r="A19" s="205"/>
      <c r="B19" s="31" t="str">
        <f>IF('0'!A1=1,"Кіровоградська","Kirovohrad")</f>
        <v>Кіровоградська</v>
      </c>
      <c r="C19" s="52" t="s">
        <v>3</v>
      </c>
      <c r="D19" s="52" t="s">
        <v>3</v>
      </c>
      <c r="E19" s="52" t="s">
        <v>3</v>
      </c>
      <c r="F19" s="52" t="s">
        <v>3</v>
      </c>
      <c r="G19" s="52" t="s">
        <v>3</v>
      </c>
      <c r="H19" s="52" t="s">
        <v>3</v>
      </c>
      <c r="I19" s="52" t="s">
        <v>3</v>
      </c>
      <c r="J19" s="52" t="s">
        <v>3</v>
      </c>
      <c r="K19" s="52" t="s">
        <v>3</v>
      </c>
      <c r="L19" s="52" t="s">
        <v>3</v>
      </c>
      <c r="M19" s="52" t="s">
        <v>3</v>
      </c>
      <c r="N19" s="52" t="s">
        <v>3</v>
      </c>
      <c r="O19" s="52" t="s">
        <v>3</v>
      </c>
      <c r="P19" s="2">
        <v>40.1</v>
      </c>
      <c r="Q19" s="2">
        <v>47.6</v>
      </c>
      <c r="R19" s="2">
        <v>42.3</v>
      </c>
      <c r="S19" s="2">
        <v>40.9</v>
      </c>
      <c r="T19" s="2">
        <v>40</v>
      </c>
      <c r="U19" s="2">
        <v>37</v>
      </c>
      <c r="V19" s="2">
        <v>49.2</v>
      </c>
      <c r="W19" s="2">
        <v>49.8</v>
      </c>
      <c r="X19" s="2">
        <v>53.1</v>
      </c>
      <c r="Y19" s="166">
        <v>52.6</v>
      </c>
      <c r="Z19" s="166">
        <v>49.9</v>
      </c>
      <c r="AA19" s="181">
        <v>47.3</v>
      </c>
      <c r="AB19" s="181">
        <v>52.7</v>
      </c>
      <c r="AC19" s="181">
        <v>53.6</v>
      </c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</row>
    <row r="20" spans="1:45" ht="15.75" outlineLevel="1">
      <c r="A20" s="205"/>
      <c r="B20" s="31" t="str">
        <f>IF('0'!A1=1,"Луганська**","Luhansk**")</f>
        <v>Луганська**</v>
      </c>
      <c r="C20" s="52" t="s">
        <v>3</v>
      </c>
      <c r="D20" s="52" t="s">
        <v>3</v>
      </c>
      <c r="E20" s="52" t="s">
        <v>3</v>
      </c>
      <c r="F20" s="52" t="s">
        <v>3</v>
      </c>
      <c r="G20" s="52" t="s">
        <v>3</v>
      </c>
      <c r="H20" s="52" t="s">
        <v>3</v>
      </c>
      <c r="I20" s="52" t="s">
        <v>3</v>
      </c>
      <c r="J20" s="52" t="s">
        <v>3</v>
      </c>
      <c r="K20" s="52" t="s">
        <v>3</v>
      </c>
      <c r="L20" s="52" t="s">
        <v>3</v>
      </c>
      <c r="M20" s="52" t="s">
        <v>3</v>
      </c>
      <c r="N20" s="52" t="s">
        <v>3</v>
      </c>
      <c r="O20" s="52" t="s">
        <v>3</v>
      </c>
      <c r="P20" s="2">
        <v>75.2</v>
      </c>
      <c r="Q20" s="2">
        <v>85.4</v>
      </c>
      <c r="R20" s="2">
        <v>78.7</v>
      </c>
      <c r="S20" s="2">
        <v>70.3</v>
      </c>
      <c r="T20" s="2">
        <v>68.5</v>
      </c>
      <c r="U20" s="2">
        <v>66.3</v>
      </c>
      <c r="V20" s="2">
        <v>112.7</v>
      </c>
      <c r="W20" s="2">
        <v>56.4</v>
      </c>
      <c r="X20" s="2">
        <v>57</v>
      </c>
      <c r="Y20" s="166">
        <v>58.3</v>
      </c>
      <c r="Z20" s="166">
        <v>53.2</v>
      </c>
      <c r="AA20" s="181">
        <v>48.3</v>
      </c>
      <c r="AB20" s="181">
        <v>52.3</v>
      </c>
      <c r="AC20" s="181">
        <v>53</v>
      </c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</row>
    <row r="21" spans="1:45" ht="15.75" outlineLevel="1">
      <c r="A21" s="205"/>
      <c r="B21" s="31" t="str">
        <f>IF('0'!A1=1,"Львівська","Lviv")</f>
        <v>Львівська</v>
      </c>
      <c r="C21" s="52" t="s">
        <v>3</v>
      </c>
      <c r="D21" s="52" t="s">
        <v>3</v>
      </c>
      <c r="E21" s="52" t="s">
        <v>3</v>
      </c>
      <c r="F21" s="52" t="s">
        <v>3</v>
      </c>
      <c r="G21" s="52" t="s">
        <v>3</v>
      </c>
      <c r="H21" s="52" t="s">
        <v>3</v>
      </c>
      <c r="I21" s="52" t="s">
        <v>3</v>
      </c>
      <c r="J21" s="52" t="s">
        <v>3</v>
      </c>
      <c r="K21" s="52" t="s">
        <v>3</v>
      </c>
      <c r="L21" s="52" t="s">
        <v>3</v>
      </c>
      <c r="M21" s="52" t="s">
        <v>3</v>
      </c>
      <c r="N21" s="52" t="s">
        <v>3</v>
      </c>
      <c r="O21" s="52" t="s">
        <v>3</v>
      </c>
      <c r="P21" s="2">
        <v>89.7</v>
      </c>
      <c r="Q21" s="2">
        <v>100.5</v>
      </c>
      <c r="R21" s="2">
        <v>93.3</v>
      </c>
      <c r="S21" s="2">
        <v>92.1</v>
      </c>
      <c r="T21" s="2">
        <v>89.1</v>
      </c>
      <c r="U21" s="2">
        <v>84.3</v>
      </c>
      <c r="V21" s="2">
        <v>97.2</v>
      </c>
      <c r="W21" s="2">
        <v>92.7</v>
      </c>
      <c r="X21" s="2">
        <v>87.9</v>
      </c>
      <c r="Y21" s="166">
        <v>85.8</v>
      </c>
      <c r="Z21" s="166">
        <v>78.7</v>
      </c>
      <c r="AA21" s="181">
        <v>75.099999999999994</v>
      </c>
      <c r="AB21" s="181">
        <v>84.9</v>
      </c>
      <c r="AC21" s="181">
        <v>85.7</v>
      </c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</row>
    <row r="22" spans="1:45" ht="15.75" outlineLevel="1">
      <c r="A22" s="205"/>
      <c r="B22" s="31" t="str">
        <f>IF('0'!A1=1,"Миколаївська","Mykolayiv")</f>
        <v>Миколаївська</v>
      </c>
      <c r="C22" s="52" t="s">
        <v>3</v>
      </c>
      <c r="D22" s="52" t="s">
        <v>3</v>
      </c>
      <c r="E22" s="52" t="s">
        <v>3</v>
      </c>
      <c r="F22" s="52" t="s">
        <v>3</v>
      </c>
      <c r="G22" s="52" t="s">
        <v>3</v>
      </c>
      <c r="H22" s="52" t="s">
        <v>3</v>
      </c>
      <c r="I22" s="52" t="s">
        <v>3</v>
      </c>
      <c r="J22" s="52" t="s">
        <v>3</v>
      </c>
      <c r="K22" s="52" t="s">
        <v>3</v>
      </c>
      <c r="L22" s="52" t="s">
        <v>3</v>
      </c>
      <c r="M22" s="52" t="s">
        <v>3</v>
      </c>
      <c r="N22" s="52" t="s">
        <v>3</v>
      </c>
      <c r="O22" s="52" t="s">
        <v>3</v>
      </c>
      <c r="P22" s="2">
        <v>49.7</v>
      </c>
      <c r="Q22" s="2">
        <v>54.8</v>
      </c>
      <c r="R22" s="2">
        <v>49.4</v>
      </c>
      <c r="S22" s="2">
        <v>47.4</v>
      </c>
      <c r="T22" s="2">
        <v>45.6</v>
      </c>
      <c r="U22" s="2">
        <v>42.6</v>
      </c>
      <c r="V22" s="2">
        <v>50.1</v>
      </c>
      <c r="W22" s="2">
        <v>49.5</v>
      </c>
      <c r="X22" s="2">
        <v>53.3</v>
      </c>
      <c r="Y22" s="166">
        <v>56.3</v>
      </c>
      <c r="Z22" s="166">
        <v>52.8</v>
      </c>
      <c r="AA22" s="181">
        <v>51.1</v>
      </c>
      <c r="AB22" s="181">
        <v>57.4</v>
      </c>
      <c r="AC22" s="181">
        <v>59.5</v>
      </c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</row>
    <row r="23" spans="1:45" ht="15.75" outlineLevel="1">
      <c r="A23" s="205"/>
      <c r="B23" s="31" t="str">
        <f>IF('0'!A1=1,"Одеська","Odesa")</f>
        <v>Одеська</v>
      </c>
      <c r="C23" s="52" t="s">
        <v>3</v>
      </c>
      <c r="D23" s="52" t="s">
        <v>3</v>
      </c>
      <c r="E23" s="52" t="s">
        <v>3</v>
      </c>
      <c r="F23" s="52" t="s">
        <v>3</v>
      </c>
      <c r="G23" s="52" t="s">
        <v>3</v>
      </c>
      <c r="H23" s="52" t="s">
        <v>3</v>
      </c>
      <c r="I23" s="52" t="s">
        <v>3</v>
      </c>
      <c r="J23" s="52" t="s">
        <v>3</v>
      </c>
      <c r="K23" s="52" t="s">
        <v>3</v>
      </c>
      <c r="L23" s="52" t="s">
        <v>3</v>
      </c>
      <c r="M23" s="52" t="s">
        <v>3</v>
      </c>
      <c r="N23" s="52" t="s">
        <v>3</v>
      </c>
      <c r="O23" s="52" t="s">
        <v>3</v>
      </c>
      <c r="P23" s="2">
        <v>50.6</v>
      </c>
      <c r="Q23" s="2">
        <v>75.3</v>
      </c>
      <c r="R23" s="2">
        <v>68</v>
      </c>
      <c r="S23" s="2">
        <v>66.7</v>
      </c>
      <c r="T23" s="2">
        <v>65.599999999999994</v>
      </c>
      <c r="U23" s="2">
        <v>59.5</v>
      </c>
      <c r="V23" s="2">
        <v>72.5</v>
      </c>
      <c r="W23" s="2">
        <v>70.099999999999994</v>
      </c>
      <c r="X23" s="2">
        <v>72.5</v>
      </c>
      <c r="Y23" s="166">
        <v>77.2</v>
      </c>
      <c r="Z23" s="166">
        <v>68.7</v>
      </c>
      <c r="AA23" s="181">
        <v>64.099999999999994</v>
      </c>
      <c r="AB23" s="181">
        <v>75.900000000000006</v>
      </c>
      <c r="AC23" s="181">
        <v>76.599999999999994</v>
      </c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</row>
    <row r="24" spans="1:45" ht="15.75" outlineLevel="1">
      <c r="A24" s="205"/>
      <c r="B24" s="31" t="str">
        <f>IF('0'!A1=1,"Полтавська","Poltava")</f>
        <v>Полтавська</v>
      </c>
      <c r="C24" s="52" t="s">
        <v>3</v>
      </c>
      <c r="D24" s="52" t="s">
        <v>3</v>
      </c>
      <c r="E24" s="52" t="s">
        <v>3</v>
      </c>
      <c r="F24" s="52" t="s">
        <v>3</v>
      </c>
      <c r="G24" s="52" t="s">
        <v>3</v>
      </c>
      <c r="H24" s="52" t="s">
        <v>3</v>
      </c>
      <c r="I24" s="52" t="s">
        <v>3</v>
      </c>
      <c r="J24" s="52" t="s">
        <v>3</v>
      </c>
      <c r="K24" s="52" t="s">
        <v>3</v>
      </c>
      <c r="L24" s="52" t="s">
        <v>3</v>
      </c>
      <c r="M24" s="52" t="s">
        <v>3</v>
      </c>
      <c r="N24" s="52" t="s">
        <v>3</v>
      </c>
      <c r="O24" s="52" t="s">
        <v>3</v>
      </c>
      <c r="P24" s="2">
        <v>47.7</v>
      </c>
      <c r="Q24" s="2">
        <v>73.900000000000006</v>
      </c>
      <c r="R24" s="2">
        <v>69.2</v>
      </c>
      <c r="S24" s="2">
        <v>66</v>
      </c>
      <c r="T24" s="2">
        <v>61.2</v>
      </c>
      <c r="U24" s="2">
        <v>57.7</v>
      </c>
      <c r="V24" s="2">
        <v>78.3</v>
      </c>
      <c r="W24" s="2">
        <v>80.7</v>
      </c>
      <c r="X24" s="2">
        <v>82.6</v>
      </c>
      <c r="Y24" s="166">
        <v>78.3</v>
      </c>
      <c r="Z24" s="166">
        <v>73.3</v>
      </c>
      <c r="AA24" s="181">
        <v>70.2</v>
      </c>
      <c r="AB24" s="181">
        <v>77</v>
      </c>
      <c r="AC24" s="181">
        <v>78.099999999999994</v>
      </c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</row>
    <row r="25" spans="1:45" ht="15.75" outlineLevel="1">
      <c r="A25" s="205"/>
      <c r="B25" s="31" t="str">
        <f>IF('0'!A1=1,"Рівненська","Rivne")</f>
        <v>Рівненська</v>
      </c>
      <c r="C25" s="52" t="s">
        <v>3</v>
      </c>
      <c r="D25" s="52" t="s">
        <v>3</v>
      </c>
      <c r="E25" s="52" t="s">
        <v>3</v>
      </c>
      <c r="F25" s="52" t="s">
        <v>3</v>
      </c>
      <c r="G25" s="52" t="s">
        <v>3</v>
      </c>
      <c r="H25" s="52" t="s">
        <v>3</v>
      </c>
      <c r="I25" s="52" t="s">
        <v>3</v>
      </c>
      <c r="J25" s="52" t="s">
        <v>3</v>
      </c>
      <c r="K25" s="52" t="s">
        <v>3</v>
      </c>
      <c r="L25" s="52" t="s">
        <v>3</v>
      </c>
      <c r="M25" s="52" t="s">
        <v>3</v>
      </c>
      <c r="N25" s="52" t="s">
        <v>3</v>
      </c>
      <c r="O25" s="52" t="s">
        <v>3</v>
      </c>
      <c r="P25" s="2">
        <v>46.2</v>
      </c>
      <c r="Q25" s="2">
        <v>66.900000000000006</v>
      </c>
      <c r="R25" s="2">
        <v>60.8</v>
      </c>
      <c r="S25" s="2">
        <v>56.8</v>
      </c>
      <c r="T25" s="2">
        <v>53.3</v>
      </c>
      <c r="U25" s="2">
        <v>51.4</v>
      </c>
      <c r="V25" s="2">
        <v>56.7</v>
      </c>
      <c r="W25" s="2">
        <v>53.7</v>
      </c>
      <c r="X25" s="2">
        <v>56.3</v>
      </c>
      <c r="Y25" s="166">
        <v>60.1</v>
      </c>
      <c r="Z25" s="166">
        <v>50.6</v>
      </c>
      <c r="AA25" s="181">
        <v>44</v>
      </c>
      <c r="AB25" s="181">
        <v>48</v>
      </c>
      <c r="AC25" s="181">
        <v>48.6</v>
      </c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</row>
    <row r="26" spans="1:45" ht="15.75" outlineLevel="1">
      <c r="A26" s="205"/>
      <c r="B26" s="31" t="str">
        <f>IF('0'!A1=1,"Сумська","Sumy")</f>
        <v>Сумська</v>
      </c>
      <c r="C26" s="52" t="s">
        <v>3</v>
      </c>
      <c r="D26" s="52" t="s">
        <v>3</v>
      </c>
      <c r="E26" s="52" t="s">
        <v>3</v>
      </c>
      <c r="F26" s="52" t="s">
        <v>3</v>
      </c>
      <c r="G26" s="52" t="s">
        <v>3</v>
      </c>
      <c r="H26" s="52" t="s">
        <v>3</v>
      </c>
      <c r="I26" s="52" t="s">
        <v>3</v>
      </c>
      <c r="J26" s="52" t="s">
        <v>3</v>
      </c>
      <c r="K26" s="52" t="s">
        <v>3</v>
      </c>
      <c r="L26" s="52" t="s">
        <v>3</v>
      </c>
      <c r="M26" s="52" t="s">
        <v>3</v>
      </c>
      <c r="N26" s="52" t="s">
        <v>3</v>
      </c>
      <c r="O26" s="52" t="s">
        <v>3</v>
      </c>
      <c r="P26" s="2">
        <v>43.7</v>
      </c>
      <c r="Q26" s="2">
        <v>62.2</v>
      </c>
      <c r="R26" s="2">
        <v>59.2</v>
      </c>
      <c r="S26" s="2">
        <v>52</v>
      </c>
      <c r="T26" s="2">
        <v>49</v>
      </c>
      <c r="U26" s="2">
        <v>42.8</v>
      </c>
      <c r="V26" s="2">
        <v>50.6</v>
      </c>
      <c r="W26" s="2">
        <v>52.8</v>
      </c>
      <c r="X26" s="2">
        <v>48.8</v>
      </c>
      <c r="Y26" s="166">
        <v>48</v>
      </c>
      <c r="Z26" s="166">
        <v>46.4</v>
      </c>
      <c r="AA26" s="181">
        <v>41.2</v>
      </c>
      <c r="AB26" s="181">
        <v>47.8</v>
      </c>
      <c r="AC26" s="181">
        <v>49.8</v>
      </c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</row>
    <row r="27" spans="1:45" ht="15.75" outlineLevel="1">
      <c r="A27" s="205"/>
      <c r="B27" s="31" t="str">
        <f>IF('0'!A1=1,"Тернопільська","Ternopyl")</f>
        <v>Тернопільська</v>
      </c>
      <c r="C27" s="52" t="s">
        <v>3</v>
      </c>
      <c r="D27" s="52" t="s">
        <v>3</v>
      </c>
      <c r="E27" s="52" t="s">
        <v>3</v>
      </c>
      <c r="F27" s="52" t="s">
        <v>3</v>
      </c>
      <c r="G27" s="52" t="s">
        <v>3</v>
      </c>
      <c r="H27" s="52" t="s">
        <v>3</v>
      </c>
      <c r="I27" s="52" t="s">
        <v>3</v>
      </c>
      <c r="J27" s="52" t="s">
        <v>3</v>
      </c>
      <c r="K27" s="52" t="s">
        <v>3</v>
      </c>
      <c r="L27" s="52" t="s">
        <v>3</v>
      </c>
      <c r="M27" s="52" t="s">
        <v>3</v>
      </c>
      <c r="N27" s="52" t="s">
        <v>3</v>
      </c>
      <c r="O27" s="52" t="s">
        <v>3</v>
      </c>
      <c r="P27" s="2">
        <v>41.1</v>
      </c>
      <c r="Q27" s="2">
        <v>53.8</v>
      </c>
      <c r="R27" s="2">
        <v>50.8</v>
      </c>
      <c r="S27" s="2">
        <v>50.2</v>
      </c>
      <c r="T27" s="2">
        <v>48</v>
      </c>
      <c r="U27" s="2">
        <v>46.2</v>
      </c>
      <c r="V27" s="2">
        <v>53.1</v>
      </c>
      <c r="W27" s="2">
        <v>54.1</v>
      </c>
      <c r="X27" s="2">
        <v>52.8</v>
      </c>
      <c r="Y27" s="166">
        <v>53.9</v>
      </c>
      <c r="Z27" s="166">
        <v>47.8</v>
      </c>
      <c r="AA27" s="181">
        <v>46.3</v>
      </c>
      <c r="AB27" s="181">
        <v>52</v>
      </c>
      <c r="AC27" s="181">
        <v>52.8</v>
      </c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</row>
    <row r="28" spans="1:45" ht="15.75" outlineLevel="1">
      <c r="A28" s="205"/>
      <c r="B28" s="31" t="str">
        <f>IF('0'!A1=1,"Харківська","Kharkiv")</f>
        <v>Харківська</v>
      </c>
      <c r="C28" s="52" t="s">
        <v>3</v>
      </c>
      <c r="D28" s="52" t="s">
        <v>3</v>
      </c>
      <c r="E28" s="52" t="s">
        <v>3</v>
      </c>
      <c r="F28" s="52" t="s">
        <v>3</v>
      </c>
      <c r="G28" s="52" t="s">
        <v>3</v>
      </c>
      <c r="H28" s="52" t="s">
        <v>3</v>
      </c>
      <c r="I28" s="52" t="s">
        <v>3</v>
      </c>
      <c r="J28" s="52" t="s">
        <v>3</v>
      </c>
      <c r="K28" s="52" t="s">
        <v>3</v>
      </c>
      <c r="L28" s="52" t="s">
        <v>3</v>
      </c>
      <c r="M28" s="52" t="s">
        <v>3</v>
      </c>
      <c r="N28" s="52" t="s">
        <v>3</v>
      </c>
      <c r="O28" s="52" t="s">
        <v>3</v>
      </c>
      <c r="P28" s="2">
        <v>73.599999999999994</v>
      </c>
      <c r="Q28" s="2">
        <v>105.5</v>
      </c>
      <c r="R28" s="2">
        <v>97.9</v>
      </c>
      <c r="S28" s="2">
        <v>96.2</v>
      </c>
      <c r="T28" s="2">
        <v>93</v>
      </c>
      <c r="U28" s="2">
        <v>87.8</v>
      </c>
      <c r="V28" s="2">
        <v>103.5</v>
      </c>
      <c r="W28" s="2">
        <v>93.4</v>
      </c>
      <c r="X28" s="2">
        <v>84.6</v>
      </c>
      <c r="Y28" s="166">
        <v>80.400000000000006</v>
      </c>
      <c r="Z28" s="166">
        <v>70.7</v>
      </c>
      <c r="AA28" s="181">
        <v>67.2</v>
      </c>
      <c r="AB28" s="181">
        <v>79.599999999999994</v>
      </c>
      <c r="AC28" s="181">
        <v>85</v>
      </c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</row>
    <row r="29" spans="1:45" ht="15.75" outlineLevel="1">
      <c r="A29" s="205"/>
      <c r="B29" s="31" t="str">
        <f>IF('0'!A1=1,"Херсонська","Kherson")</f>
        <v>Херсонська</v>
      </c>
      <c r="C29" s="52" t="s">
        <v>3</v>
      </c>
      <c r="D29" s="52" t="s">
        <v>3</v>
      </c>
      <c r="E29" s="52" t="s">
        <v>3</v>
      </c>
      <c r="F29" s="52" t="s">
        <v>3</v>
      </c>
      <c r="G29" s="52" t="s">
        <v>3</v>
      </c>
      <c r="H29" s="52" t="s">
        <v>3</v>
      </c>
      <c r="I29" s="52" t="s">
        <v>3</v>
      </c>
      <c r="J29" s="52" t="s">
        <v>3</v>
      </c>
      <c r="K29" s="52" t="s">
        <v>3</v>
      </c>
      <c r="L29" s="52" t="s">
        <v>3</v>
      </c>
      <c r="M29" s="52" t="s">
        <v>3</v>
      </c>
      <c r="N29" s="52" t="s">
        <v>3</v>
      </c>
      <c r="O29" s="52" t="s">
        <v>3</v>
      </c>
      <c r="P29" s="2">
        <v>46.1</v>
      </c>
      <c r="Q29" s="2">
        <v>51.1</v>
      </c>
      <c r="R29" s="2">
        <v>46.1</v>
      </c>
      <c r="S29" s="2">
        <v>47.8</v>
      </c>
      <c r="T29" s="2">
        <v>45.7</v>
      </c>
      <c r="U29" s="2">
        <v>44.4</v>
      </c>
      <c r="V29" s="2">
        <v>49.6</v>
      </c>
      <c r="W29" s="2">
        <v>50.8</v>
      </c>
      <c r="X29" s="2">
        <v>55.9</v>
      </c>
      <c r="Y29" s="166">
        <v>55</v>
      </c>
      <c r="Z29" s="166">
        <v>51.3</v>
      </c>
      <c r="AA29" s="181">
        <v>48.5</v>
      </c>
      <c r="AB29" s="181">
        <v>55.6</v>
      </c>
      <c r="AC29" s="181">
        <v>56.5</v>
      </c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</row>
    <row r="30" spans="1:45" ht="15.75" outlineLevel="1">
      <c r="A30" s="205"/>
      <c r="B30" s="31" t="str">
        <f>IF('0'!A1=1,"Хмельницька","Khmelnytskiy")</f>
        <v>Хмельницька</v>
      </c>
      <c r="C30" s="52" t="s">
        <v>3</v>
      </c>
      <c r="D30" s="52" t="s">
        <v>3</v>
      </c>
      <c r="E30" s="52" t="s">
        <v>3</v>
      </c>
      <c r="F30" s="52" t="s">
        <v>3</v>
      </c>
      <c r="G30" s="52" t="s">
        <v>3</v>
      </c>
      <c r="H30" s="52" t="s">
        <v>3</v>
      </c>
      <c r="I30" s="52" t="s">
        <v>3</v>
      </c>
      <c r="J30" s="52" t="s">
        <v>3</v>
      </c>
      <c r="K30" s="52" t="s">
        <v>3</v>
      </c>
      <c r="L30" s="52" t="s">
        <v>3</v>
      </c>
      <c r="M30" s="52" t="s">
        <v>3</v>
      </c>
      <c r="N30" s="52" t="s">
        <v>3</v>
      </c>
      <c r="O30" s="52" t="s">
        <v>3</v>
      </c>
      <c r="P30" s="2">
        <v>51.6</v>
      </c>
      <c r="Q30" s="2">
        <v>61.1</v>
      </c>
      <c r="R30" s="2">
        <v>54.9</v>
      </c>
      <c r="S30" s="2">
        <v>55.4</v>
      </c>
      <c r="T30" s="2">
        <v>53.7</v>
      </c>
      <c r="U30" s="2">
        <v>49.9</v>
      </c>
      <c r="V30" s="2">
        <v>54</v>
      </c>
      <c r="W30" s="2">
        <v>56.6</v>
      </c>
      <c r="X30" s="2">
        <v>53</v>
      </c>
      <c r="Y30" s="166">
        <v>50.2</v>
      </c>
      <c r="Z30" s="166">
        <v>48</v>
      </c>
      <c r="AA30" s="181">
        <v>45.8</v>
      </c>
      <c r="AB30" s="181">
        <v>55.6</v>
      </c>
      <c r="AC30" s="181">
        <v>56.6</v>
      </c>
      <c r="AD30" s="15"/>
      <c r="AE30" s="15"/>
      <c r="AF30" s="15"/>
      <c r="AG30" s="15"/>
      <c r="AH30" s="15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</row>
    <row r="31" spans="1:45" ht="15.75" outlineLevel="1">
      <c r="A31" s="205"/>
      <c r="B31" s="31" t="str">
        <f>IF('0'!A1=1,"Черкаська","Cherkasy")</f>
        <v>Черкаська</v>
      </c>
      <c r="C31" s="52" t="s">
        <v>3</v>
      </c>
      <c r="D31" s="52" t="s">
        <v>3</v>
      </c>
      <c r="E31" s="52" t="s">
        <v>3</v>
      </c>
      <c r="F31" s="52" t="s">
        <v>3</v>
      </c>
      <c r="G31" s="52" t="s">
        <v>3</v>
      </c>
      <c r="H31" s="52" t="s">
        <v>3</v>
      </c>
      <c r="I31" s="52" t="s">
        <v>3</v>
      </c>
      <c r="J31" s="52" t="s">
        <v>3</v>
      </c>
      <c r="K31" s="52" t="s">
        <v>3</v>
      </c>
      <c r="L31" s="52" t="s">
        <v>3</v>
      </c>
      <c r="M31" s="52" t="s">
        <v>3</v>
      </c>
      <c r="N31" s="52" t="s">
        <v>3</v>
      </c>
      <c r="O31" s="52" t="s">
        <v>3</v>
      </c>
      <c r="P31" s="2">
        <v>51.9</v>
      </c>
      <c r="Q31" s="2">
        <v>68.099999999999994</v>
      </c>
      <c r="R31" s="2">
        <v>62.4</v>
      </c>
      <c r="S31" s="2">
        <v>57.7</v>
      </c>
      <c r="T31" s="2">
        <v>55.8</v>
      </c>
      <c r="U31" s="2">
        <v>55.2</v>
      </c>
      <c r="V31" s="2">
        <v>59.8</v>
      </c>
      <c r="W31" s="2">
        <v>56.7</v>
      </c>
      <c r="X31" s="2">
        <v>59.8</v>
      </c>
      <c r="Y31" s="166">
        <v>59.2</v>
      </c>
      <c r="Z31" s="166">
        <v>55.8</v>
      </c>
      <c r="AA31" s="181">
        <v>48.3</v>
      </c>
      <c r="AB31" s="181">
        <v>53.1</v>
      </c>
      <c r="AC31" s="181">
        <v>54.8</v>
      </c>
      <c r="AD31" s="15"/>
      <c r="AE31" s="15"/>
      <c r="AF31" s="15"/>
      <c r="AG31" s="15"/>
      <c r="AH31" s="15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</row>
    <row r="32" spans="1:45" ht="15.75" outlineLevel="1">
      <c r="A32" s="205"/>
      <c r="B32" s="31" t="str">
        <f>IF('0'!A1=1,"Чернівецька","Chernivtsi")</f>
        <v>Чернівецька</v>
      </c>
      <c r="C32" s="52" t="s">
        <v>3</v>
      </c>
      <c r="D32" s="52" t="s">
        <v>3</v>
      </c>
      <c r="E32" s="52" t="s">
        <v>3</v>
      </c>
      <c r="F32" s="52" t="s">
        <v>3</v>
      </c>
      <c r="G32" s="52" t="s">
        <v>3</v>
      </c>
      <c r="H32" s="52" t="s">
        <v>3</v>
      </c>
      <c r="I32" s="52" t="s">
        <v>3</v>
      </c>
      <c r="J32" s="52" t="s">
        <v>3</v>
      </c>
      <c r="K32" s="52" t="s">
        <v>3</v>
      </c>
      <c r="L32" s="52" t="s">
        <v>3</v>
      </c>
      <c r="M32" s="52" t="s">
        <v>3</v>
      </c>
      <c r="N32" s="52" t="s">
        <v>3</v>
      </c>
      <c r="O32" s="52" t="s">
        <v>3</v>
      </c>
      <c r="P32" s="2">
        <v>34.9</v>
      </c>
      <c r="Q32" s="2">
        <v>38.9</v>
      </c>
      <c r="R32" s="2">
        <v>35.6</v>
      </c>
      <c r="S32" s="2">
        <v>34.200000000000003</v>
      </c>
      <c r="T32" s="2">
        <v>33.5</v>
      </c>
      <c r="U32" s="2">
        <v>31.4</v>
      </c>
      <c r="V32" s="2">
        <v>36.799999999999997</v>
      </c>
      <c r="W32" s="2">
        <v>37.700000000000003</v>
      </c>
      <c r="X32" s="2">
        <v>35.700000000000003</v>
      </c>
      <c r="Y32" s="166">
        <v>34.799999999999997</v>
      </c>
      <c r="Z32" s="166">
        <v>33</v>
      </c>
      <c r="AA32" s="181">
        <v>29.3</v>
      </c>
      <c r="AB32" s="181">
        <v>36.799999999999997</v>
      </c>
      <c r="AC32" s="181">
        <v>37.9</v>
      </c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</row>
    <row r="33" spans="1:45" ht="15.75" outlineLevel="1">
      <c r="A33" s="205"/>
      <c r="B33" s="31" t="str">
        <f>IF('0'!A1=1,"Чернігівська","Chernihiv")</f>
        <v>Чернігівська</v>
      </c>
      <c r="C33" s="52" t="s">
        <v>3</v>
      </c>
      <c r="D33" s="52" t="s">
        <v>3</v>
      </c>
      <c r="E33" s="52" t="s">
        <v>3</v>
      </c>
      <c r="F33" s="52" t="s">
        <v>3</v>
      </c>
      <c r="G33" s="52" t="s">
        <v>3</v>
      </c>
      <c r="H33" s="52" t="s">
        <v>3</v>
      </c>
      <c r="I33" s="52" t="s">
        <v>3</v>
      </c>
      <c r="J33" s="52" t="s">
        <v>3</v>
      </c>
      <c r="K33" s="52" t="s">
        <v>3</v>
      </c>
      <c r="L33" s="52" t="s">
        <v>3</v>
      </c>
      <c r="M33" s="52" t="s">
        <v>3</v>
      </c>
      <c r="N33" s="52" t="s">
        <v>3</v>
      </c>
      <c r="O33" s="52" t="s">
        <v>3</v>
      </c>
      <c r="P33" s="2">
        <v>41.5</v>
      </c>
      <c r="Q33" s="2">
        <v>60.2</v>
      </c>
      <c r="R33" s="2">
        <v>56.1</v>
      </c>
      <c r="S33" s="2">
        <v>54.9</v>
      </c>
      <c r="T33" s="2">
        <v>51.6</v>
      </c>
      <c r="U33" s="2">
        <v>48.4</v>
      </c>
      <c r="V33" s="2">
        <v>55.3</v>
      </c>
      <c r="W33" s="2">
        <v>51.6</v>
      </c>
      <c r="X33" s="2">
        <v>53.9</v>
      </c>
      <c r="Y33" s="166">
        <v>53.5</v>
      </c>
      <c r="Z33" s="166">
        <v>51</v>
      </c>
      <c r="AA33" s="181">
        <v>49.3</v>
      </c>
      <c r="AB33" s="181">
        <v>55.4</v>
      </c>
      <c r="AC33" s="181">
        <v>56.2</v>
      </c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</row>
    <row r="34" spans="1:45" ht="15.75" outlineLevel="1">
      <c r="A34" s="205"/>
      <c r="B34" s="31" t="str">
        <f>IF('0'!A1=1,"м. Київ","Kyiv city")</f>
        <v>м. Київ</v>
      </c>
      <c r="C34" s="52" t="s">
        <v>3</v>
      </c>
      <c r="D34" s="52" t="s">
        <v>3</v>
      </c>
      <c r="E34" s="52" t="s">
        <v>3</v>
      </c>
      <c r="F34" s="52" t="s">
        <v>3</v>
      </c>
      <c r="G34" s="52" t="s">
        <v>3</v>
      </c>
      <c r="H34" s="52" t="s">
        <v>3</v>
      </c>
      <c r="I34" s="52" t="s">
        <v>3</v>
      </c>
      <c r="J34" s="52" t="s">
        <v>3</v>
      </c>
      <c r="K34" s="52" t="s">
        <v>3</v>
      </c>
      <c r="L34" s="52" t="s">
        <v>3</v>
      </c>
      <c r="M34" s="52" t="s">
        <v>3</v>
      </c>
      <c r="N34" s="52" t="s">
        <v>3</v>
      </c>
      <c r="O34" s="52" t="s">
        <v>3</v>
      </c>
      <c r="P34" s="2">
        <v>45.5</v>
      </c>
      <c r="Q34" s="2">
        <v>96.5</v>
      </c>
      <c r="R34" s="2">
        <v>85.9</v>
      </c>
      <c r="S34" s="2">
        <v>82.5</v>
      </c>
      <c r="T34" s="2">
        <v>81</v>
      </c>
      <c r="U34" s="2">
        <v>77.5</v>
      </c>
      <c r="V34" s="2">
        <v>98.7</v>
      </c>
      <c r="W34" s="2">
        <v>102.6</v>
      </c>
      <c r="X34" s="2">
        <v>97.3</v>
      </c>
      <c r="Y34" s="166">
        <v>101.1</v>
      </c>
      <c r="Z34" s="166">
        <v>90.7</v>
      </c>
      <c r="AA34" s="181">
        <v>84.7</v>
      </c>
      <c r="AB34" s="181">
        <v>98.7</v>
      </c>
      <c r="AC34" s="181">
        <v>102.8</v>
      </c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</row>
    <row r="35" spans="1:45" ht="15.75" outlineLevel="1">
      <c r="A35" s="205"/>
      <c r="B35" s="32" t="str">
        <f>IF('0'!A1=1,"м. Севастополь","Sevastopol city")</f>
        <v>м. Севастополь</v>
      </c>
      <c r="C35" s="52" t="s">
        <v>3</v>
      </c>
      <c r="D35" s="52" t="s">
        <v>3</v>
      </c>
      <c r="E35" s="52" t="s">
        <v>3</v>
      </c>
      <c r="F35" s="52" t="s">
        <v>3</v>
      </c>
      <c r="G35" s="52" t="s">
        <v>3</v>
      </c>
      <c r="H35" s="52" t="s">
        <v>3</v>
      </c>
      <c r="I35" s="52" t="s">
        <v>3</v>
      </c>
      <c r="J35" s="52" t="s">
        <v>3</v>
      </c>
      <c r="K35" s="52" t="s">
        <v>3</v>
      </c>
      <c r="L35" s="52" t="s">
        <v>3</v>
      </c>
      <c r="M35" s="52" t="s">
        <v>3</v>
      </c>
      <c r="N35" s="52" t="s">
        <v>3</v>
      </c>
      <c r="O35" s="52" t="s">
        <v>3</v>
      </c>
      <c r="P35" s="2">
        <v>7.1</v>
      </c>
      <c r="Q35" s="2">
        <v>12.9</v>
      </c>
      <c r="R35" s="2">
        <v>11.5</v>
      </c>
      <c r="S35" s="2">
        <v>11.9</v>
      </c>
      <c r="T35" s="2">
        <v>11.3</v>
      </c>
      <c r="U35" s="2">
        <v>10.9</v>
      </c>
      <c r="V35" s="4" t="s">
        <v>2</v>
      </c>
      <c r="W35" s="4" t="s">
        <v>2</v>
      </c>
      <c r="X35" s="4" t="s">
        <v>2</v>
      </c>
      <c r="Y35" s="168" t="s">
        <v>2</v>
      </c>
      <c r="Z35" s="168" t="s">
        <v>2</v>
      </c>
      <c r="AA35" s="168" t="s">
        <v>2</v>
      </c>
      <c r="AB35" s="168" t="s">
        <v>2</v>
      </c>
      <c r="AC35" s="168" t="s">
        <v>2</v>
      </c>
      <c r="AD35" s="15"/>
      <c r="AE35" s="15"/>
      <c r="AF35" s="15"/>
      <c r="AG35" s="15"/>
      <c r="AH35" s="15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</row>
    <row r="36" spans="1:45" ht="63">
      <c r="A36" s="26"/>
      <c r="B36" s="33" t="str">
        <f>IF('0'!A1=1,"Рівень безробіття населення (за методологією МОП), у % до економічно активного населення  у віці 15-70 років","ILO unemployment rate (percent of the total population aged 15-70)")</f>
        <v>Рівень безробіття населення (за методологією МОП), у % до економічно активного населення  у віці 15-70 років</v>
      </c>
      <c r="C36" s="164" t="s">
        <v>3</v>
      </c>
      <c r="D36" s="164" t="s">
        <v>3</v>
      </c>
      <c r="E36" s="164" t="s">
        <v>3</v>
      </c>
      <c r="F36" s="164" t="s">
        <v>3</v>
      </c>
      <c r="G36" s="164" t="s">
        <v>3</v>
      </c>
      <c r="H36" s="1">
        <v>11.6</v>
      </c>
      <c r="I36" s="1">
        <v>10.9</v>
      </c>
      <c r="J36" s="1">
        <v>9.6</v>
      </c>
      <c r="K36" s="1">
        <v>9.1</v>
      </c>
      <c r="L36" s="1">
        <v>8.6</v>
      </c>
      <c r="M36" s="1">
        <v>7.2</v>
      </c>
      <c r="N36" s="1">
        <v>6.8</v>
      </c>
      <c r="O36" s="1">
        <v>6.4</v>
      </c>
      <c r="P36" s="1">
        <v>6.4</v>
      </c>
      <c r="Q36" s="1">
        <v>8.8000000000000007</v>
      </c>
      <c r="R36" s="1">
        <v>8.1</v>
      </c>
      <c r="S36" s="1">
        <v>7.9</v>
      </c>
      <c r="T36" s="1">
        <v>7.5</v>
      </c>
      <c r="U36" s="1">
        <v>7.2</v>
      </c>
      <c r="V36" s="1">
        <v>9.3000000000000007</v>
      </c>
      <c r="W36" s="1">
        <v>9.1</v>
      </c>
      <c r="X36" s="1">
        <v>9.3000000000000007</v>
      </c>
      <c r="Y36" s="170">
        <v>9.5</v>
      </c>
      <c r="Z36" s="175">
        <v>8.8000000000000007</v>
      </c>
      <c r="AA36" s="179">
        <v>8.1999999999999993</v>
      </c>
      <c r="AB36" s="179">
        <v>9.5</v>
      </c>
      <c r="AC36" s="179">
        <v>9.9</v>
      </c>
      <c r="AD36" s="15"/>
      <c r="AE36" s="15"/>
      <c r="AF36" s="15"/>
      <c r="AG36" s="15"/>
      <c r="AH36" s="15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</row>
    <row r="37" spans="1:45" s="15" customFormat="1" ht="15.75">
      <c r="A37" s="24"/>
      <c r="B37" s="28" t="str">
        <f>IF('0'!A1=1,"Жінки","Females")</f>
        <v>Жінки</v>
      </c>
      <c r="C37" s="52" t="s">
        <v>3</v>
      </c>
      <c r="D37" s="52" t="s">
        <v>3</v>
      </c>
      <c r="E37" s="52" t="s">
        <v>3</v>
      </c>
      <c r="F37" s="52" t="s">
        <v>3</v>
      </c>
      <c r="G37" s="52" t="s">
        <v>3</v>
      </c>
      <c r="H37" s="52" t="s">
        <v>3</v>
      </c>
      <c r="I37" s="52" t="s">
        <v>3</v>
      </c>
      <c r="J37" s="48">
        <v>10</v>
      </c>
      <c r="K37" s="48">
        <v>8.6999999999999993</v>
      </c>
      <c r="L37" s="48">
        <v>8.3000000000000007</v>
      </c>
      <c r="M37" s="48">
        <v>6.8</v>
      </c>
      <c r="N37" s="48">
        <v>6.6</v>
      </c>
      <c r="O37" s="48">
        <v>6</v>
      </c>
      <c r="P37" s="48">
        <v>6.1</v>
      </c>
      <c r="Q37" s="48">
        <v>7.3</v>
      </c>
      <c r="R37" s="49">
        <v>6.8</v>
      </c>
      <c r="S37" s="50">
        <v>6.8</v>
      </c>
      <c r="T37" s="50">
        <v>6.4</v>
      </c>
      <c r="U37" s="49">
        <v>6.2</v>
      </c>
      <c r="V37" s="2">
        <v>7.524155998430258</v>
      </c>
      <c r="W37" s="2">
        <v>8.1</v>
      </c>
      <c r="X37" s="2">
        <v>7.7</v>
      </c>
      <c r="Y37" s="166">
        <v>7.7</v>
      </c>
      <c r="Z37" s="176">
        <v>7.4</v>
      </c>
      <c r="AA37" s="181">
        <v>7.9</v>
      </c>
      <c r="AB37" s="181">
        <v>9.1</v>
      </c>
      <c r="AC37" s="181">
        <v>10.199999999999999</v>
      </c>
    </row>
    <row r="38" spans="1:45" s="15" customFormat="1" ht="15.75">
      <c r="A38" s="24"/>
      <c r="B38" s="28" t="str">
        <f>IF('0'!A1=1,"Чоловіки","Males")</f>
        <v>Чоловіки</v>
      </c>
      <c r="C38" s="52" t="s">
        <v>3</v>
      </c>
      <c r="D38" s="52" t="s">
        <v>3</v>
      </c>
      <c r="E38" s="52" t="s">
        <v>3</v>
      </c>
      <c r="F38" s="52" t="s">
        <v>3</v>
      </c>
      <c r="G38" s="52" t="s">
        <v>3</v>
      </c>
      <c r="H38" s="52" t="s">
        <v>3</v>
      </c>
      <c r="I38" s="52" t="s">
        <v>3</v>
      </c>
      <c r="J38" s="49">
        <v>10.3</v>
      </c>
      <c r="K38" s="48">
        <v>9.4</v>
      </c>
      <c r="L38" s="48">
        <v>8.9</v>
      </c>
      <c r="M38" s="48">
        <v>7.5</v>
      </c>
      <c r="N38" s="48">
        <v>7</v>
      </c>
      <c r="O38" s="48">
        <v>6.7</v>
      </c>
      <c r="P38" s="48">
        <v>6.6</v>
      </c>
      <c r="Q38" s="48">
        <v>10.3</v>
      </c>
      <c r="R38" s="49">
        <v>9.3000000000000007</v>
      </c>
      <c r="S38" s="50">
        <v>8.8000000000000007</v>
      </c>
      <c r="T38" s="50">
        <v>8.5</v>
      </c>
      <c r="U38" s="48">
        <v>8</v>
      </c>
      <c r="V38" s="2">
        <v>10.847645006957283</v>
      </c>
      <c r="W38" s="2">
        <v>10.1</v>
      </c>
      <c r="X38" s="2">
        <v>10.8</v>
      </c>
      <c r="Y38" s="166">
        <v>11.1</v>
      </c>
      <c r="Z38" s="176">
        <v>10</v>
      </c>
      <c r="AA38" s="181">
        <v>8.5</v>
      </c>
      <c r="AB38" s="181">
        <v>9.9</v>
      </c>
      <c r="AC38" s="181">
        <v>9.6</v>
      </c>
    </row>
    <row r="39" spans="1:45" s="15" customFormat="1" ht="15.75">
      <c r="A39" s="24"/>
      <c r="B39" s="28" t="str">
        <f>IF('0'!A1=1,"Міські поселення ","Urban settlements")</f>
        <v xml:space="preserve">Міські поселення </v>
      </c>
      <c r="C39" s="52" t="s">
        <v>3</v>
      </c>
      <c r="D39" s="52" t="s">
        <v>3</v>
      </c>
      <c r="E39" s="52" t="s">
        <v>3</v>
      </c>
      <c r="F39" s="52" t="s">
        <v>3</v>
      </c>
      <c r="G39" s="52" t="s">
        <v>3</v>
      </c>
      <c r="H39" s="52" t="s">
        <v>3</v>
      </c>
      <c r="I39" s="52" t="s">
        <v>3</v>
      </c>
      <c r="J39" s="49">
        <v>11.6</v>
      </c>
      <c r="K39" s="48">
        <v>9.9</v>
      </c>
      <c r="L39" s="48">
        <v>8.6999999999999993</v>
      </c>
      <c r="M39" s="48">
        <v>7.8</v>
      </c>
      <c r="N39" s="48">
        <v>7.3</v>
      </c>
      <c r="O39" s="48">
        <v>6.8</v>
      </c>
      <c r="P39" s="48">
        <v>6.7</v>
      </c>
      <c r="Q39" s="48">
        <v>9.6</v>
      </c>
      <c r="R39" s="49">
        <v>8.6</v>
      </c>
      <c r="S39" s="51">
        <v>8</v>
      </c>
      <c r="T39" s="50">
        <v>7.6</v>
      </c>
      <c r="U39" s="49">
        <v>7.1</v>
      </c>
      <c r="V39" s="2">
        <v>9.163983710368651</v>
      </c>
      <c r="W39" s="2">
        <v>9</v>
      </c>
      <c r="X39" s="2">
        <v>9.1999999999999993</v>
      </c>
      <c r="Y39" s="166">
        <v>9.3000000000000007</v>
      </c>
      <c r="Z39" s="176">
        <v>8.6</v>
      </c>
      <c r="AA39" s="181">
        <v>8</v>
      </c>
      <c r="AB39" s="181">
        <v>9.1</v>
      </c>
      <c r="AC39" s="181">
        <v>9.5</v>
      </c>
    </row>
    <row r="40" spans="1:45" s="15" customFormat="1" ht="16.5" thickBot="1">
      <c r="A40" s="24"/>
      <c r="B40" s="30" t="str">
        <f>IF('0'!A1=1,"Сільська місцевість","Rural areas")</f>
        <v>Сільська місцевість</v>
      </c>
      <c r="C40" s="53" t="s">
        <v>3</v>
      </c>
      <c r="D40" s="54" t="s">
        <v>3</v>
      </c>
      <c r="E40" s="54" t="s">
        <v>3</v>
      </c>
      <c r="F40" s="54" t="s">
        <v>3</v>
      </c>
      <c r="G40" s="54" t="s">
        <v>3</v>
      </c>
      <c r="H40" s="54" t="s">
        <v>3</v>
      </c>
      <c r="I40" s="54" t="s">
        <v>3</v>
      </c>
      <c r="J40" s="55">
        <v>6.6</v>
      </c>
      <c r="K40" s="6">
        <v>7</v>
      </c>
      <c r="L40" s="6">
        <v>8.4</v>
      </c>
      <c r="M40" s="6">
        <v>5.7</v>
      </c>
      <c r="N40" s="6">
        <v>5.8</v>
      </c>
      <c r="O40" s="6">
        <v>5.4</v>
      </c>
      <c r="P40" s="6">
        <v>5.7</v>
      </c>
      <c r="Q40" s="6">
        <v>7.2</v>
      </c>
      <c r="R40" s="55">
        <v>7.1</v>
      </c>
      <c r="S40" s="56">
        <v>7.5</v>
      </c>
      <c r="T40" s="56">
        <v>7.4</v>
      </c>
      <c r="U40" s="55">
        <v>7.3</v>
      </c>
      <c r="V40" s="3">
        <v>9.5409017878508191</v>
      </c>
      <c r="W40" s="3">
        <v>9.4</v>
      </c>
      <c r="X40" s="3">
        <v>9.6999999999999993</v>
      </c>
      <c r="Y40" s="167">
        <v>9.9</v>
      </c>
      <c r="Z40" s="177">
        <v>9.1999999999999993</v>
      </c>
      <c r="AA40" s="182">
        <v>8.3000000000000007</v>
      </c>
      <c r="AB40" s="182">
        <v>10.4</v>
      </c>
      <c r="AC40" s="182">
        <v>10.7</v>
      </c>
    </row>
    <row r="41" spans="1:45" ht="16.5" outlineLevel="1" thickTop="1">
      <c r="A41" s="204" t="str">
        <f>IF('0'!A1=1,"РЕГІОНИ*","OBLAST*")</f>
        <v>РЕГІОНИ*</v>
      </c>
      <c r="B41" s="31" t="str">
        <f>IF('0'!A1=1,"АР Крим","AR Crimea")</f>
        <v>АР Крим</v>
      </c>
      <c r="C41" s="52" t="s">
        <v>3</v>
      </c>
      <c r="D41" s="52" t="s">
        <v>3</v>
      </c>
      <c r="E41" s="52" t="s">
        <v>3</v>
      </c>
      <c r="F41" s="52" t="s">
        <v>3</v>
      </c>
      <c r="G41" s="52" t="s">
        <v>3</v>
      </c>
      <c r="H41" s="52" t="s">
        <v>3</v>
      </c>
      <c r="I41" s="52" t="s">
        <v>3</v>
      </c>
      <c r="J41" s="52" t="s">
        <v>3</v>
      </c>
      <c r="K41" s="52" t="s">
        <v>3</v>
      </c>
      <c r="L41" s="52" t="s">
        <v>3</v>
      </c>
      <c r="M41" s="52" t="s">
        <v>3</v>
      </c>
      <c r="N41" s="52" t="s">
        <v>3</v>
      </c>
      <c r="O41" s="52" t="s">
        <v>3</v>
      </c>
      <c r="P41" s="2">
        <v>4.7</v>
      </c>
      <c r="Q41" s="2">
        <v>6.8</v>
      </c>
      <c r="R41" s="2">
        <v>6.2</v>
      </c>
      <c r="S41" s="2">
        <v>6.1</v>
      </c>
      <c r="T41" s="2">
        <v>5.8</v>
      </c>
      <c r="U41" s="2">
        <v>5.7</v>
      </c>
      <c r="V41" s="4" t="s">
        <v>2</v>
      </c>
      <c r="W41" s="4" t="s">
        <v>2</v>
      </c>
      <c r="X41" s="4" t="s">
        <v>2</v>
      </c>
      <c r="Y41" s="168" t="s">
        <v>2</v>
      </c>
      <c r="Z41" s="178" t="s">
        <v>2</v>
      </c>
      <c r="AA41" s="178" t="s">
        <v>2</v>
      </c>
      <c r="AB41" s="178" t="s">
        <v>2</v>
      </c>
      <c r="AC41" s="178" t="s">
        <v>2</v>
      </c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</row>
    <row r="42" spans="1:45" ht="15.6" customHeight="1" outlineLevel="1">
      <c r="A42" s="205"/>
      <c r="B42" s="31" t="str">
        <f>IF('0'!A1=1,"Вінницька","Vinnytsya")</f>
        <v>Вінницька</v>
      </c>
      <c r="C42" s="52" t="s">
        <v>3</v>
      </c>
      <c r="D42" s="52" t="s">
        <v>3</v>
      </c>
      <c r="E42" s="52" t="s">
        <v>3</v>
      </c>
      <c r="F42" s="52" t="s">
        <v>3</v>
      </c>
      <c r="G42" s="52" t="s">
        <v>3</v>
      </c>
      <c r="H42" s="52" t="s">
        <v>3</v>
      </c>
      <c r="I42" s="52" t="s">
        <v>3</v>
      </c>
      <c r="J42" s="52" t="s">
        <v>3</v>
      </c>
      <c r="K42" s="52" t="s">
        <v>3</v>
      </c>
      <c r="L42" s="52" t="s">
        <v>3</v>
      </c>
      <c r="M42" s="52" t="s">
        <v>3</v>
      </c>
      <c r="N42" s="52" t="s">
        <v>3</v>
      </c>
      <c r="O42" s="52" t="s">
        <v>3</v>
      </c>
      <c r="P42" s="2">
        <v>6.4</v>
      </c>
      <c r="Q42" s="2">
        <v>10.6</v>
      </c>
      <c r="R42" s="2">
        <v>10</v>
      </c>
      <c r="S42" s="2">
        <v>9.6999999999999993</v>
      </c>
      <c r="T42" s="2">
        <v>8.8000000000000007</v>
      </c>
      <c r="U42" s="2">
        <v>8.4</v>
      </c>
      <c r="V42" s="2">
        <v>10.497835497835496</v>
      </c>
      <c r="W42" s="5">
        <v>8.9</v>
      </c>
      <c r="X42" s="5">
        <v>9.6999999999999993</v>
      </c>
      <c r="Y42" s="171">
        <v>10.7</v>
      </c>
      <c r="Z42" s="171">
        <v>9.9</v>
      </c>
      <c r="AA42" s="171">
        <v>9.4</v>
      </c>
      <c r="AB42" s="171">
        <v>10.7</v>
      </c>
      <c r="AC42" s="171">
        <v>11</v>
      </c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</row>
    <row r="43" spans="1:45" ht="15.6" customHeight="1" outlineLevel="1">
      <c r="A43" s="205"/>
      <c r="B43" s="31" t="str">
        <f>IF('0'!A1=1,"Волинська","Volyn")</f>
        <v>Волинська</v>
      </c>
      <c r="C43" s="52" t="s">
        <v>3</v>
      </c>
      <c r="D43" s="52" t="s">
        <v>3</v>
      </c>
      <c r="E43" s="52" t="s">
        <v>3</v>
      </c>
      <c r="F43" s="52" t="s">
        <v>3</v>
      </c>
      <c r="G43" s="52" t="s">
        <v>3</v>
      </c>
      <c r="H43" s="52" t="s">
        <v>3</v>
      </c>
      <c r="I43" s="52" t="s">
        <v>3</v>
      </c>
      <c r="J43" s="52" t="s">
        <v>3</v>
      </c>
      <c r="K43" s="52" t="s">
        <v>3</v>
      </c>
      <c r="L43" s="52" t="s">
        <v>3</v>
      </c>
      <c r="M43" s="52" t="s">
        <v>3</v>
      </c>
      <c r="N43" s="52" t="s">
        <v>3</v>
      </c>
      <c r="O43" s="52" t="s">
        <v>3</v>
      </c>
      <c r="P43" s="2">
        <v>8.3000000000000007</v>
      </c>
      <c r="Q43" s="2">
        <v>9.4</v>
      </c>
      <c r="R43" s="2">
        <v>8.5</v>
      </c>
      <c r="S43" s="2">
        <v>8.3000000000000007</v>
      </c>
      <c r="T43" s="2">
        <v>8.1</v>
      </c>
      <c r="U43" s="2">
        <v>7.8</v>
      </c>
      <c r="V43" s="2">
        <v>9.8594642072902943</v>
      </c>
      <c r="W43" s="5">
        <v>9.8000000000000007</v>
      </c>
      <c r="X43" s="5">
        <v>11.5</v>
      </c>
      <c r="Y43" s="171">
        <v>12.5</v>
      </c>
      <c r="Z43" s="171">
        <v>11.4</v>
      </c>
      <c r="AA43" s="171">
        <v>10.6</v>
      </c>
      <c r="AB43" s="171">
        <v>12.5</v>
      </c>
      <c r="AC43" s="171">
        <v>12.7</v>
      </c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</row>
    <row r="44" spans="1:45" ht="15.6" customHeight="1" outlineLevel="1">
      <c r="A44" s="205"/>
      <c r="B44" s="31" t="str">
        <f>IF('0'!A1=1,"Дніпропетровська","Dnipropetrovsk")</f>
        <v>Дніпропетровська</v>
      </c>
      <c r="C44" s="52" t="s">
        <v>3</v>
      </c>
      <c r="D44" s="52" t="s">
        <v>3</v>
      </c>
      <c r="E44" s="52" t="s">
        <v>3</v>
      </c>
      <c r="F44" s="52" t="s">
        <v>3</v>
      </c>
      <c r="G44" s="52" t="s">
        <v>3</v>
      </c>
      <c r="H44" s="52" t="s">
        <v>3</v>
      </c>
      <c r="I44" s="52" t="s">
        <v>3</v>
      </c>
      <c r="J44" s="52" t="s">
        <v>3</v>
      </c>
      <c r="K44" s="52" t="s">
        <v>3</v>
      </c>
      <c r="L44" s="52" t="s">
        <v>3</v>
      </c>
      <c r="M44" s="52" t="s">
        <v>3</v>
      </c>
      <c r="N44" s="52" t="s">
        <v>3</v>
      </c>
      <c r="O44" s="52" t="s">
        <v>3</v>
      </c>
      <c r="P44" s="2">
        <v>5.0999999999999996</v>
      </c>
      <c r="Q44" s="2">
        <v>7.8</v>
      </c>
      <c r="R44" s="2">
        <v>7.1</v>
      </c>
      <c r="S44" s="2">
        <v>6.8</v>
      </c>
      <c r="T44" s="2">
        <v>6.6</v>
      </c>
      <c r="U44" s="2">
        <v>6.5</v>
      </c>
      <c r="V44" s="2">
        <v>8.0476993194730611</v>
      </c>
      <c r="W44" s="5">
        <v>7.2</v>
      </c>
      <c r="X44" s="5">
        <v>7.9</v>
      </c>
      <c r="Y44" s="171">
        <v>8.5</v>
      </c>
      <c r="Z44" s="171">
        <v>8</v>
      </c>
      <c r="AA44" s="171">
        <v>7.7</v>
      </c>
      <c r="AB44" s="171">
        <v>8.6</v>
      </c>
      <c r="AC44" s="171">
        <v>8.9</v>
      </c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</row>
    <row r="45" spans="1:45" ht="15.6" customHeight="1" outlineLevel="1">
      <c r="A45" s="205"/>
      <c r="B45" s="31" t="str">
        <f>IF('0'!A1=1,"Донецька**","Donetsk**")</f>
        <v>Донецька**</v>
      </c>
      <c r="C45" s="52" t="s">
        <v>3</v>
      </c>
      <c r="D45" s="52" t="s">
        <v>3</v>
      </c>
      <c r="E45" s="52" t="s">
        <v>3</v>
      </c>
      <c r="F45" s="52" t="s">
        <v>3</v>
      </c>
      <c r="G45" s="52" t="s">
        <v>3</v>
      </c>
      <c r="H45" s="52" t="s">
        <v>3</v>
      </c>
      <c r="I45" s="52" t="s">
        <v>3</v>
      </c>
      <c r="J45" s="52" t="s">
        <v>3</v>
      </c>
      <c r="K45" s="52" t="s">
        <v>3</v>
      </c>
      <c r="L45" s="52" t="s">
        <v>3</v>
      </c>
      <c r="M45" s="52" t="s">
        <v>3</v>
      </c>
      <c r="N45" s="52" t="s">
        <v>3</v>
      </c>
      <c r="O45" s="52" t="s">
        <v>3</v>
      </c>
      <c r="P45" s="2">
        <v>5.7</v>
      </c>
      <c r="Q45" s="2">
        <v>9.4</v>
      </c>
      <c r="R45" s="2">
        <v>8.4</v>
      </c>
      <c r="S45" s="2">
        <v>8.1999999999999993</v>
      </c>
      <c r="T45" s="2">
        <v>8</v>
      </c>
      <c r="U45" s="2">
        <v>7.8</v>
      </c>
      <c r="V45" s="2">
        <v>10.99146688338074</v>
      </c>
      <c r="W45" s="5">
        <v>13.8</v>
      </c>
      <c r="X45" s="5">
        <v>14.1</v>
      </c>
      <c r="Y45" s="171">
        <v>14.6</v>
      </c>
      <c r="Z45" s="171">
        <v>14</v>
      </c>
      <c r="AA45" s="171">
        <v>13.6</v>
      </c>
      <c r="AB45" s="171">
        <v>14.9</v>
      </c>
      <c r="AC45" s="171">
        <v>15.4</v>
      </c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</row>
    <row r="46" spans="1:45" ht="15.6" customHeight="1" outlineLevel="1">
      <c r="A46" s="205"/>
      <c r="B46" s="31" t="str">
        <f>IF('0'!A1=1,"Житомирська","Zhytomyr")</f>
        <v>Житомирська</v>
      </c>
      <c r="C46" s="52" t="s">
        <v>3</v>
      </c>
      <c r="D46" s="52" t="s">
        <v>3</v>
      </c>
      <c r="E46" s="52" t="s">
        <v>3</v>
      </c>
      <c r="F46" s="52" t="s">
        <v>3</v>
      </c>
      <c r="G46" s="52" t="s">
        <v>3</v>
      </c>
      <c r="H46" s="52" t="s">
        <v>3</v>
      </c>
      <c r="I46" s="52" t="s">
        <v>3</v>
      </c>
      <c r="J46" s="52" t="s">
        <v>3</v>
      </c>
      <c r="K46" s="52" t="s">
        <v>3</v>
      </c>
      <c r="L46" s="52" t="s">
        <v>3</v>
      </c>
      <c r="M46" s="52" t="s">
        <v>3</v>
      </c>
      <c r="N46" s="52" t="s">
        <v>3</v>
      </c>
      <c r="O46" s="52" t="s">
        <v>3</v>
      </c>
      <c r="P46" s="2">
        <v>8.6999999999999993</v>
      </c>
      <c r="Q46" s="2">
        <v>10.7</v>
      </c>
      <c r="R46" s="2">
        <v>9.8000000000000007</v>
      </c>
      <c r="S46" s="2">
        <v>10</v>
      </c>
      <c r="T46" s="2">
        <v>9.6999999999999993</v>
      </c>
      <c r="U46" s="2">
        <v>9.3000000000000007</v>
      </c>
      <c r="V46" s="2">
        <v>11.455108359133126</v>
      </c>
      <c r="W46" s="5">
        <v>11.3</v>
      </c>
      <c r="X46" s="5">
        <v>11.2</v>
      </c>
      <c r="Y46" s="171">
        <v>10.8</v>
      </c>
      <c r="Z46" s="171">
        <v>10.4</v>
      </c>
      <c r="AA46" s="171">
        <v>9.6</v>
      </c>
      <c r="AB46" s="171">
        <v>10.9</v>
      </c>
      <c r="AC46" s="171">
        <v>11.2</v>
      </c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</row>
    <row r="47" spans="1:45" ht="15.6" customHeight="1" outlineLevel="1">
      <c r="A47" s="205"/>
      <c r="B47" s="31" t="str">
        <f>IF('0'!A1=1,"Закарпатська","Zakarpattya")</f>
        <v>Закарпатська</v>
      </c>
      <c r="C47" s="52" t="s">
        <v>3</v>
      </c>
      <c r="D47" s="52" t="s">
        <v>3</v>
      </c>
      <c r="E47" s="52" t="s">
        <v>3</v>
      </c>
      <c r="F47" s="52" t="s">
        <v>3</v>
      </c>
      <c r="G47" s="52" t="s">
        <v>3</v>
      </c>
      <c r="H47" s="52" t="s">
        <v>3</v>
      </c>
      <c r="I47" s="52" t="s">
        <v>3</v>
      </c>
      <c r="J47" s="52" t="s">
        <v>3</v>
      </c>
      <c r="K47" s="52" t="s">
        <v>3</v>
      </c>
      <c r="L47" s="52" t="s">
        <v>3</v>
      </c>
      <c r="M47" s="52" t="s">
        <v>3</v>
      </c>
      <c r="N47" s="52" t="s">
        <v>3</v>
      </c>
      <c r="O47" s="52" t="s">
        <v>3</v>
      </c>
      <c r="P47" s="2">
        <v>6.4</v>
      </c>
      <c r="Q47" s="2">
        <v>9.9</v>
      </c>
      <c r="R47" s="2">
        <v>8.6999999999999993</v>
      </c>
      <c r="S47" s="2">
        <v>9.6</v>
      </c>
      <c r="T47" s="2">
        <v>8.6999999999999993</v>
      </c>
      <c r="U47" s="2">
        <v>7.8</v>
      </c>
      <c r="V47" s="2">
        <v>9.242819843342037</v>
      </c>
      <c r="W47" s="5">
        <v>9.1999999999999993</v>
      </c>
      <c r="X47" s="5">
        <v>10</v>
      </c>
      <c r="Y47" s="171">
        <v>10.5</v>
      </c>
      <c r="Z47" s="171">
        <v>10</v>
      </c>
      <c r="AA47" s="171">
        <v>9.1</v>
      </c>
      <c r="AB47" s="171">
        <v>10.6</v>
      </c>
      <c r="AC47" s="171">
        <v>11.1</v>
      </c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</row>
    <row r="48" spans="1:45" ht="15.6" customHeight="1" outlineLevel="1">
      <c r="A48" s="205"/>
      <c r="B48" s="31" t="str">
        <f>IF('0'!A1=1,"Запорізька","Zaporizhzhya")</f>
        <v>Запорізька</v>
      </c>
      <c r="C48" s="52" t="s">
        <v>3</v>
      </c>
      <c r="D48" s="52" t="s">
        <v>3</v>
      </c>
      <c r="E48" s="52" t="s">
        <v>3</v>
      </c>
      <c r="F48" s="52" t="s">
        <v>3</v>
      </c>
      <c r="G48" s="52" t="s">
        <v>3</v>
      </c>
      <c r="H48" s="52" t="s">
        <v>3</v>
      </c>
      <c r="I48" s="52" t="s">
        <v>3</v>
      </c>
      <c r="J48" s="52" t="s">
        <v>3</v>
      </c>
      <c r="K48" s="52" t="s">
        <v>3</v>
      </c>
      <c r="L48" s="52" t="s">
        <v>3</v>
      </c>
      <c r="M48" s="52" t="s">
        <v>3</v>
      </c>
      <c r="N48" s="52" t="s">
        <v>3</v>
      </c>
      <c r="O48" s="52" t="s">
        <v>3</v>
      </c>
      <c r="P48" s="2">
        <v>6</v>
      </c>
      <c r="Q48" s="2">
        <v>8.1</v>
      </c>
      <c r="R48" s="2">
        <v>7.5</v>
      </c>
      <c r="S48" s="2">
        <v>7.2</v>
      </c>
      <c r="T48" s="2">
        <v>7</v>
      </c>
      <c r="U48" s="2">
        <v>6.6</v>
      </c>
      <c r="V48" s="2">
        <v>8.4398674242424239</v>
      </c>
      <c r="W48" s="5">
        <v>9.6999999999999993</v>
      </c>
      <c r="X48" s="5">
        <v>10</v>
      </c>
      <c r="Y48" s="171">
        <v>10.7</v>
      </c>
      <c r="Z48" s="171">
        <v>9.9</v>
      </c>
      <c r="AA48" s="171">
        <v>9.5</v>
      </c>
      <c r="AB48" s="171">
        <v>10.7</v>
      </c>
      <c r="AC48" s="171">
        <v>11.1</v>
      </c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</row>
    <row r="49" spans="1:45" ht="15.6" customHeight="1" outlineLevel="1">
      <c r="A49" s="205"/>
      <c r="B49" s="31" t="str">
        <f>IF('0'!A1=1,"Івано-Франківська","Ivano-Frankivsk")</f>
        <v>Івано-Франківська</v>
      </c>
      <c r="C49" s="52" t="s">
        <v>3</v>
      </c>
      <c r="D49" s="52" t="s">
        <v>3</v>
      </c>
      <c r="E49" s="52" t="s">
        <v>3</v>
      </c>
      <c r="F49" s="52" t="s">
        <v>3</v>
      </c>
      <c r="G49" s="52" t="s">
        <v>3</v>
      </c>
      <c r="H49" s="52" t="s">
        <v>3</v>
      </c>
      <c r="I49" s="52" t="s">
        <v>3</v>
      </c>
      <c r="J49" s="52" t="s">
        <v>3</v>
      </c>
      <c r="K49" s="52" t="s">
        <v>3</v>
      </c>
      <c r="L49" s="52" t="s">
        <v>3</v>
      </c>
      <c r="M49" s="52" t="s">
        <v>3</v>
      </c>
      <c r="N49" s="52" t="s">
        <v>3</v>
      </c>
      <c r="O49" s="52" t="s">
        <v>3</v>
      </c>
      <c r="P49" s="2">
        <v>7.9</v>
      </c>
      <c r="Q49" s="2">
        <v>9</v>
      </c>
      <c r="R49" s="2">
        <v>8.1999999999999993</v>
      </c>
      <c r="S49" s="2">
        <v>8.6999999999999993</v>
      </c>
      <c r="T49" s="2">
        <v>7.9</v>
      </c>
      <c r="U49" s="2">
        <v>7.2</v>
      </c>
      <c r="V49" s="2">
        <v>8.0718241315657</v>
      </c>
      <c r="W49" s="5">
        <v>8.4</v>
      </c>
      <c r="X49" s="5">
        <v>8.8000000000000007</v>
      </c>
      <c r="Y49" s="171">
        <v>8.5</v>
      </c>
      <c r="Z49" s="171">
        <v>7.8</v>
      </c>
      <c r="AA49" s="171">
        <v>7.2</v>
      </c>
      <c r="AB49" s="171">
        <v>8.4</v>
      </c>
      <c r="AC49" s="171">
        <v>8.6999999999999993</v>
      </c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</row>
    <row r="50" spans="1:45" ht="15.6" customHeight="1" outlineLevel="1">
      <c r="A50" s="205"/>
      <c r="B50" s="31" t="str">
        <f>IF('0'!A1=1,"Київська","Kyiv")</f>
        <v>Київська</v>
      </c>
      <c r="C50" s="52" t="s">
        <v>3</v>
      </c>
      <c r="D50" s="52" t="s">
        <v>3</v>
      </c>
      <c r="E50" s="52" t="s">
        <v>3</v>
      </c>
      <c r="F50" s="52" t="s">
        <v>3</v>
      </c>
      <c r="G50" s="52" t="s">
        <v>3</v>
      </c>
      <c r="H50" s="52" t="s">
        <v>3</v>
      </c>
      <c r="I50" s="52" t="s">
        <v>3</v>
      </c>
      <c r="J50" s="52" t="s">
        <v>3</v>
      </c>
      <c r="K50" s="52" t="s">
        <v>3</v>
      </c>
      <c r="L50" s="52" t="s">
        <v>3</v>
      </c>
      <c r="M50" s="52" t="s">
        <v>3</v>
      </c>
      <c r="N50" s="52" t="s">
        <v>3</v>
      </c>
      <c r="O50" s="52" t="s">
        <v>3</v>
      </c>
      <c r="P50" s="2">
        <v>5.8</v>
      </c>
      <c r="Q50" s="2">
        <v>8.1</v>
      </c>
      <c r="R50" s="2">
        <v>7.3</v>
      </c>
      <c r="S50" s="2">
        <v>6.7</v>
      </c>
      <c r="T50" s="2">
        <v>6.3</v>
      </c>
      <c r="U50" s="2">
        <v>6.1</v>
      </c>
      <c r="V50" s="2">
        <v>7.9552675054009407</v>
      </c>
      <c r="W50" s="5">
        <v>6.4</v>
      </c>
      <c r="X50" s="5">
        <v>6.8</v>
      </c>
      <c r="Y50" s="171">
        <v>6.5</v>
      </c>
      <c r="Z50" s="171">
        <v>6.3</v>
      </c>
      <c r="AA50" s="171">
        <v>5.9</v>
      </c>
      <c r="AB50" s="171">
        <v>6.9</v>
      </c>
      <c r="AC50" s="171">
        <v>7.2</v>
      </c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</row>
    <row r="51" spans="1:45" ht="15.6" customHeight="1" outlineLevel="1">
      <c r="A51" s="205"/>
      <c r="B51" s="31" t="str">
        <f>IF('0'!A1=1,"Кіровоградська","Kirovohrad")</f>
        <v>Кіровоградська</v>
      </c>
      <c r="C51" s="52" t="s">
        <v>3</v>
      </c>
      <c r="D51" s="52" t="s">
        <v>3</v>
      </c>
      <c r="E51" s="52" t="s">
        <v>3</v>
      </c>
      <c r="F51" s="52" t="s">
        <v>3</v>
      </c>
      <c r="G51" s="52" t="s">
        <v>3</v>
      </c>
      <c r="H51" s="52" t="s">
        <v>3</v>
      </c>
      <c r="I51" s="52" t="s">
        <v>3</v>
      </c>
      <c r="J51" s="52" t="s">
        <v>3</v>
      </c>
      <c r="K51" s="52" t="s">
        <v>3</v>
      </c>
      <c r="L51" s="52" t="s">
        <v>3</v>
      </c>
      <c r="M51" s="52" t="s">
        <v>3</v>
      </c>
      <c r="N51" s="52" t="s">
        <v>3</v>
      </c>
      <c r="O51" s="52" t="s">
        <v>3</v>
      </c>
      <c r="P51" s="2">
        <v>8</v>
      </c>
      <c r="Q51" s="2">
        <v>9.9</v>
      </c>
      <c r="R51" s="2">
        <v>8.9</v>
      </c>
      <c r="S51" s="2">
        <v>8.6</v>
      </c>
      <c r="T51" s="2">
        <v>8.4</v>
      </c>
      <c r="U51" s="2">
        <v>7.9</v>
      </c>
      <c r="V51" s="2">
        <v>11.174199409493529</v>
      </c>
      <c r="W51" s="5">
        <v>11.4</v>
      </c>
      <c r="X51" s="5">
        <v>12.4</v>
      </c>
      <c r="Y51" s="171">
        <v>12.2</v>
      </c>
      <c r="Z51" s="171">
        <v>11.6</v>
      </c>
      <c r="AA51" s="171">
        <v>11</v>
      </c>
      <c r="AB51" s="171">
        <v>12.7</v>
      </c>
      <c r="AC51" s="171">
        <v>13.2</v>
      </c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</row>
    <row r="52" spans="1:45" ht="15.6" customHeight="1" outlineLevel="1">
      <c r="A52" s="205"/>
      <c r="B52" s="31" t="str">
        <f>IF('0'!A1=1,"Луганська**","Luhansk**")</f>
        <v>Луганська**</v>
      </c>
      <c r="C52" s="52" t="s">
        <v>3</v>
      </c>
      <c r="D52" s="52" t="s">
        <v>3</v>
      </c>
      <c r="E52" s="52" t="s">
        <v>3</v>
      </c>
      <c r="F52" s="52" t="s">
        <v>3</v>
      </c>
      <c r="G52" s="52" t="s">
        <v>3</v>
      </c>
      <c r="H52" s="52" t="s">
        <v>3</v>
      </c>
      <c r="I52" s="52" t="s">
        <v>3</v>
      </c>
      <c r="J52" s="52" t="s">
        <v>3</v>
      </c>
      <c r="K52" s="52" t="s">
        <v>3</v>
      </c>
      <c r="L52" s="52" t="s">
        <v>3</v>
      </c>
      <c r="M52" s="52" t="s">
        <v>3</v>
      </c>
      <c r="N52" s="52" t="s">
        <v>3</v>
      </c>
      <c r="O52" s="52" t="s">
        <v>3</v>
      </c>
      <c r="P52" s="2">
        <v>6.6</v>
      </c>
      <c r="Q52" s="2">
        <v>7.7</v>
      </c>
      <c r="R52" s="2">
        <v>7.2</v>
      </c>
      <c r="S52" s="2">
        <v>6.6</v>
      </c>
      <c r="T52" s="2">
        <v>6.4</v>
      </c>
      <c r="U52" s="2">
        <v>6.2</v>
      </c>
      <c r="V52" s="2">
        <v>11.380389780874484</v>
      </c>
      <c r="W52" s="5">
        <v>15.6</v>
      </c>
      <c r="X52" s="5">
        <v>16</v>
      </c>
      <c r="Y52" s="171">
        <v>16.600000000000001</v>
      </c>
      <c r="Z52" s="171">
        <v>15.1</v>
      </c>
      <c r="AA52" s="171">
        <v>13.7</v>
      </c>
      <c r="AB52" s="171">
        <v>15.4</v>
      </c>
      <c r="AC52" s="171">
        <v>16</v>
      </c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</row>
    <row r="53" spans="1:45" ht="15.6" customHeight="1" outlineLevel="1">
      <c r="A53" s="205"/>
      <c r="B53" s="31" t="str">
        <f>IF('0'!A1=1,"Львівська","Lviv")</f>
        <v>Львівська</v>
      </c>
      <c r="C53" s="52" t="s">
        <v>3</v>
      </c>
      <c r="D53" s="52" t="s">
        <v>3</v>
      </c>
      <c r="E53" s="52" t="s">
        <v>3</v>
      </c>
      <c r="F53" s="52" t="s">
        <v>3</v>
      </c>
      <c r="G53" s="52" t="s">
        <v>3</v>
      </c>
      <c r="H53" s="52" t="s">
        <v>3</v>
      </c>
      <c r="I53" s="52" t="s">
        <v>3</v>
      </c>
      <c r="J53" s="52" t="s">
        <v>3</v>
      </c>
      <c r="K53" s="52" t="s">
        <v>3</v>
      </c>
      <c r="L53" s="52" t="s">
        <v>3</v>
      </c>
      <c r="M53" s="52" t="s">
        <v>3</v>
      </c>
      <c r="N53" s="52" t="s">
        <v>3</v>
      </c>
      <c r="O53" s="52" t="s">
        <v>3</v>
      </c>
      <c r="P53" s="2">
        <v>7.6</v>
      </c>
      <c r="Q53" s="2">
        <v>8.5</v>
      </c>
      <c r="R53" s="2">
        <v>7.8</v>
      </c>
      <c r="S53" s="2">
        <v>7.7</v>
      </c>
      <c r="T53" s="2">
        <v>7.5</v>
      </c>
      <c r="U53" s="2">
        <v>7.1</v>
      </c>
      <c r="V53" s="2">
        <v>8.5608596089483875</v>
      </c>
      <c r="W53" s="5">
        <v>8.1999999999999993</v>
      </c>
      <c r="X53" s="5">
        <v>7.7</v>
      </c>
      <c r="Y53" s="171">
        <v>7.5</v>
      </c>
      <c r="Z53" s="171">
        <v>6.9</v>
      </c>
      <c r="AA53" s="171">
        <v>6.5</v>
      </c>
      <c r="AB53" s="171">
        <v>7.6</v>
      </c>
      <c r="AC53" s="171">
        <v>7.7</v>
      </c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</row>
    <row r="54" spans="1:45" ht="15.6" customHeight="1" outlineLevel="1">
      <c r="A54" s="205"/>
      <c r="B54" s="31" t="str">
        <f>IF('0'!A1=1,"Миколаївська","Mykolayiv")</f>
        <v>Миколаївська</v>
      </c>
      <c r="C54" s="52" t="s">
        <v>3</v>
      </c>
      <c r="D54" s="52" t="s">
        <v>3</v>
      </c>
      <c r="E54" s="52" t="s">
        <v>3</v>
      </c>
      <c r="F54" s="52" t="s">
        <v>3</v>
      </c>
      <c r="G54" s="52" t="s">
        <v>3</v>
      </c>
      <c r="H54" s="52" t="s">
        <v>3</v>
      </c>
      <c r="I54" s="52" t="s">
        <v>3</v>
      </c>
      <c r="J54" s="52" t="s">
        <v>3</v>
      </c>
      <c r="K54" s="52" t="s">
        <v>3</v>
      </c>
      <c r="L54" s="52" t="s">
        <v>3</v>
      </c>
      <c r="M54" s="52" t="s">
        <v>3</v>
      </c>
      <c r="N54" s="52" t="s">
        <v>3</v>
      </c>
      <c r="O54" s="52" t="s">
        <v>3</v>
      </c>
      <c r="P54" s="2">
        <v>8.3000000000000007</v>
      </c>
      <c r="Q54" s="2">
        <v>9.3000000000000007</v>
      </c>
      <c r="R54" s="2">
        <v>8.4</v>
      </c>
      <c r="S54" s="2">
        <v>8.1</v>
      </c>
      <c r="T54" s="2">
        <v>7.9</v>
      </c>
      <c r="U54" s="2">
        <v>7.4</v>
      </c>
      <c r="V54" s="2">
        <v>9.0826686004350989</v>
      </c>
      <c r="W54" s="5">
        <v>8.9</v>
      </c>
      <c r="X54" s="5">
        <v>9.6999999999999993</v>
      </c>
      <c r="Y54" s="171">
        <v>10.3</v>
      </c>
      <c r="Z54" s="171">
        <v>9.6</v>
      </c>
      <c r="AA54" s="171">
        <v>9.3000000000000007</v>
      </c>
      <c r="AB54" s="171">
        <v>10.7</v>
      </c>
      <c r="AC54" s="171">
        <v>11.3</v>
      </c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</row>
    <row r="55" spans="1:45" ht="15.6" customHeight="1" outlineLevel="1">
      <c r="A55" s="205"/>
      <c r="B55" s="31" t="str">
        <f>IF('0'!A1=1,"Одеська","Odesa")</f>
        <v>Одеська</v>
      </c>
      <c r="C55" s="52" t="s">
        <v>3</v>
      </c>
      <c r="D55" s="52" t="s">
        <v>3</v>
      </c>
      <c r="E55" s="52" t="s">
        <v>3</v>
      </c>
      <c r="F55" s="52" t="s">
        <v>3</v>
      </c>
      <c r="G55" s="52" t="s">
        <v>3</v>
      </c>
      <c r="H55" s="52" t="s">
        <v>3</v>
      </c>
      <c r="I55" s="52" t="s">
        <v>3</v>
      </c>
      <c r="J55" s="52" t="s">
        <v>3</v>
      </c>
      <c r="K55" s="52" t="s">
        <v>3</v>
      </c>
      <c r="L55" s="52" t="s">
        <v>3</v>
      </c>
      <c r="M55" s="52" t="s">
        <v>3</v>
      </c>
      <c r="N55" s="52" t="s">
        <v>3</v>
      </c>
      <c r="O55" s="52" t="s">
        <v>3</v>
      </c>
      <c r="P55" s="2">
        <v>4.5</v>
      </c>
      <c r="Q55" s="2">
        <v>6.8</v>
      </c>
      <c r="R55" s="2">
        <v>6.1</v>
      </c>
      <c r="S55" s="2">
        <v>6</v>
      </c>
      <c r="T55" s="2">
        <v>5.8</v>
      </c>
      <c r="U55" s="2">
        <v>5.3</v>
      </c>
      <c r="V55" s="2">
        <v>6.7011738608004423</v>
      </c>
      <c r="W55" s="5">
        <v>6.5</v>
      </c>
      <c r="X55" s="5">
        <v>6.8</v>
      </c>
      <c r="Y55" s="171">
        <v>7.3</v>
      </c>
      <c r="Z55" s="171">
        <v>6.4</v>
      </c>
      <c r="AA55" s="171">
        <v>5.9</v>
      </c>
      <c r="AB55" s="171">
        <v>7.1</v>
      </c>
      <c r="AC55" s="171">
        <v>7.3</v>
      </c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</row>
    <row r="56" spans="1:45" ht="15.6" customHeight="1" outlineLevel="1">
      <c r="A56" s="205"/>
      <c r="B56" s="31" t="str">
        <f>IF('0'!A1=1,"Полтавська","Poltava")</f>
        <v>Полтавська</v>
      </c>
      <c r="C56" s="52" t="s">
        <v>3</v>
      </c>
      <c r="D56" s="52" t="s">
        <v>3</v>
      </c>
      <c r="E56" s="52" t="s">
        <v>3</v>
      </c>
      <c r="F56" s="52" t="s">
        <v>3</v>
      </c>
      <c r="G56" s="52" t="s">
        <v>3</v>
      </c>
      <c r="H56" s="52" t="s">
        <v>3</v>
      </c>
      <c r="I56" s="52" t="s">
        <v>3</v>
      </c>
      <c r="J56" s="52" t="s">
        <v>3</v>
      </c>
      <c r="K56" s="52" t="s">
        <v>3</v>
      </c>
      <c r="L56" s="52" t="s">
        <v>3</v>
      </c>
      <c r="M56" s="52" t="s">
        <v>3</v>
      </c>
      <c r="N56" s="52" t="s">
        <v>3</v>
      </c>
      <c r="O56" s="52" t="s">
        <v>3</v>
      </c>
      <c r="P56" s="2">
        <v>6.5</v>
      </c>
      <c r="Q56" s="2">
        <v>10.199999999999999</v>
      </c>
      <c r="R56" s="2">
        <v>9.6999999999999993</v>
      </c>
      <c r="S56" s="2">
        <v>9.1999999999999993</v>
      </c>
      <c r="T56" s="2">
        <v>8.6</v>
      </c>
      <c r="U56" s="2">
        <v>8.1999999999999993</v>
      </c>
      <c r="V56" s="2">
        <v>11.494421608925425</v>
      </c>
      <c r="W56" s="5">
        <v>12.1</v>
      </c>
      <c r="X56" s="5">
        <v>12.6</v>
      </c>
      <c r="Y56" s="171">
        <v>12</v>
      </c>
      <c r="Z56" s="171">
        <v>11.2</v>
      </c>
      <c r="AA56" s="171">
        <v>10.6</v>
      </c>
      <c r="AB56" s="171">
        <v>12</v>
      </c>
      <c r="AC56" s="171">
        <v>12.4</v>
      </c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  <c r="AP56" s="15"/>
      <c r="AQ56" s="15"/>
      <c r="AR56" s="15"/>
      <c r="AS56" s="15"/>
    </row>
    <row r="57" spans="1:45" ht="15.6" customHeight="1" outlineLevel="1">
      <c r="A57" s="205"/>
      <c r="B57" s="31" t="str">
        <f>IF('0'!A1=1,"Рівненська","Rivne")</f>
        <v>Рівненська</v>
      </c>
      <c r="C57" s="52" t="s">
        <v>3</v>
      </c>
      <c r="D57" s="52" t="s">
        <v>3</v>
      </c>
      <c r="E57" s="52" t="s">
        <v>3</v>
      </c>
      <c r="F57" s="52" t="s">
        <v>3</v>
      </c>
      <c r="G57" s="52" t="s">
        <v>3</v>
      </c>
      <c r="H57" s="52" t="s">
        <v>3</v>
      </c>
      <c r="I57" s="52" t="s">
        <v>3</v>
      </c>
      <c r="J57" s="52" t="s">
        <v>3</v>
      </c>
      <c r="K57" s="52" t="s">
        <v>3</v>
      </c>
      <c r="L57" s="52" t="s">
        <v>3</v>
      </c>
      <c r="M57" s="52" t="s">
        <v>3</v>
      </c>
      <c r="N57" s="52" t="s">
        <v>3</v>
      </c>
      <c r="O57" s="52" t="s">
        <v>3</v>
      </c>
      <c r="P57" s="2">
        <v>8.8000000000000007</v>
      </c>
      <c r="Q57" s="2">
        <v>12.7</v>
      </c>
      <c r="R57" s="2">
        <v>11.4</v>
      </c>
      <c r="S57" s="2">
        <v>10.4</v>
      </c>
      <c r="T57" s="2">
        <v>9.8000000000000007</v>
      </c>
      <c r="U57" s="2">
        <v>9.4</v>
      </c>
      <c r="V57" s="2">
        <v>10.64388961892247</v>
      </c>
      <c r="W57" s="5">
        <v>9.9</v>
      </c>
      <c r="X57" s="5">
        <v>10.6</v>
      </c>
      <c r="Y57" s="171">
        <v>11.6</v>
      </c>
      <c r="Z57" s="171">
        <v>9.6999999999999993</v>
      </c>
      <c r="AA57" s="171">
        <v>8.3000000000000007</v>
      </c>
      <c r="AB57" s="171">
        <v>9.3000000000000007</v>
      </c>
      <c r="AC57" s="171">
        <v>9.6</v>
      </c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  <c r="AP57" s="15"/>
      <c r="AQ57" s="15"/>
      <c r="AR57" s="15"/>
      <c r="AS57" s="15"/>
    </row>
    <row r="58" spans="1:45" ht="15.6" customHeight="1" outlineLevel="1">
      <c r="A58" s="205"/>
      <c r="B58" s="31" t="str">
        <f>IF('0'!A1=1,"Сумська","Sumy")</f>
        <v>Сумська</v>
      </c>
      <c r="C58" s="52" t="s">
        <v>3</v>
      </c>
      <c r="D58" s="52" t="s">
        <v>3</v>
      </c>
      <c r="E58" s="52" t="s">
        <v>3</v>
      </c>
      <c r="F58" s="52" t="s">
        <v>3</v>
      </c>
      <c r="G58" s="52" t="s">
        <v>3</v>
      </c>
      <c r="H58" s="52" t="s">
        <v>3</v>
      </c>
      <c r="I58" s="52" t="s">
        <v>3</v>
      </c>
      <c r="J58" s="52" t="s">
        <v>3</v>
      </c>
      <c r="K58" s="52" t="s">
        <v>3</v>
      </c>
      <c r="L58" s="52" t="s">
        <v>3</v>
      </c>
      <c r="M58" s="52" t="s">
        <v>3</v>
      </c>
      <c r="N58" s="52" t="s">
        <v>3</v>
      </c>
      <c r="O58" s="52" t="s">
        <v>3</v>
      </c>
      <c r="P58" s="2">
        <v>7.4</v>
      </c>
      <c r="Q58" s="2">
        <v>11.1</v>
      </c>
      <c r="R58" s="2">
        <v>10.6</v>
      </c>
      <c r="S58" s="2">
        <v>9.1</v>
      </c>
      <c r="T58" s="2">
        <v>8.6</v>
      </c>
      <c r="U58" s="2">
        <v>7.7</v>
      </c>
      <c r="V58" s="2">
        <v>9.5112781954887211</v>
      </c>
      <c r="W58" s="5">
        <v>10.1</v>
      </c>
      <c r="X58" s="5">
        <v>9.3000000000000007</v>
      </c>
      <c r="Y58" s="171">
        <v>9.1</v>
      </c>
      <c r="Z58" s="171">
        <v>8.6999999999999993</v>
      </c>
      <c r="AA58" s="171">
        <v>7.7</v>
      </c>
      <c r="AB58" s="171">
        <v>9.4</v>
      </c>
      <c r="AC58" s="171">
        <v>10.1</v>
      </c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  <c r="AP58" s="15"/>
      <c r="AQ58" s="15"/>
      <c r="AR58" s="15"/>
      <c r="AS58" s="15"/>
    </row>
    <row r="59" spans="1:45" ht="15.6" customHeight="1" outlineLevel="1">
      <c r="A59" s="205"/>
      <c r="B59" s="31" t="str">
        <f>IF('0'!A1=1,"Тернопільська","Ternopyl")</f>
        <v>Тернопільська</v>
      </c>
      <c r="C59" s="52" t="s">
        <v>3</v>
      </c>
      <c r="D59" s="52" t="s">
        <v>3</v>
      </c>
      <c r="E59" s="52" t="s">
        <v>3</v>
      </c>
      <c r="F59" s="52" t="s">
        <v>3</v>
      </c>
      <c r="G59" s="52" t="s">
        <v>3</v>
      </c>
      <c r="H59" s="52" t="s">
        <v>3</v>
      </c>
      <c r="I59" s="52" t="s">
        <v>3</v>
      </c>
      <c r="J59" s="52" t="s">
        <v>3</v>
      </c>
      <c r="K59" s="52" t="s">
        <v>3</v>
      </c>
      <c r="L59" s="52" t="s">
        <v>3</v>
      </c>
      <c r="M59" s="52" t="s">
        <v>3</v>
      </c>
      <c r="N59" s="52" t="s">
        <v>3</v>
      </c>
      <c r="O59" s="52" t="s">
        <v>3</v>
      </c>
      <c r="P59" s="2">
        <v>8.8000000000000007</v>
      </c>
      <c r="Q59" s="2">
        <v>11.3</v>
      </c>
      <c r="R59" s="2">
        <v>10.5</v>
      </c>
      <c r="S59" s="2">
        <v>10.4</v>
      </c>
      <c r="T59" s="2">
        <v>9.8000000000000007</v>
      </c>
      <c r="U59" s="2">
        <v>9.4</v>
      </c>
      <c r="V59" s="2">
        <v>11.319548070773822</v>
      </c>
      <c r="W59" s="5">
        <v>11.8</v>
      </c>
      <c r="X59" s="5">
        <v>11.5</v>
      </c>
      <c r="Y59" s="171">
        <v>11.9</v>
      </c>
      <c r="Z59" s="171">
        <v>10.4</v>
      </c>
      <c r="AA59" s="171">
        <v>10</v>
      </c>
      <c r="AB59" s="171">
        <v>11.5</v>
      </c>
      <c r="AC59" s="171">
        <v>11.9</v>
      </c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  <c r="AP59" s="15"/>
      <c r="AQ59" s="15"/>
      <c r="AR59" s="15"/>
      <c r="AS59" s="15"/>
    </row>
    <row r="60" spans="1:45" ht="15.6" customHeight="1" outlineLevel="1">
      <c r="A60" s="205"/>
      <c r="B60" s="31" t="str">
        <f>IF('0'!A1=1,"Харківська","Kharkiv")</f>
        <v>Харківська</v>
      </c>
      <c r="C60" s="52" t="s">
        <v>3</v>
      </c>
      <c r="D60" s="52" t="s">
        <v>3</v>
      </c>
      <c r="E60" s="52" t="s">
        <v>3</v>
      </c>
      <c r="F60" s="52" t="s">
        <v>3</v>
      </c>
      <c r="G60" s="52" t="s">
        <v>3</v>
      </c>
      <c r="H60" s="52" t="s">
        <v>3</v>
      </c>
      <c r="I60" s="52" t="s">
        <v>3</v>
      </c>
      <c r="J60" s="52" t="s">
        <v>3</v>
      </c>
      <c r="K60" s="52" t="s">
        <v>3</v>
      </c>
      <c r="L60" s="52" t="s">
        <v>3</v>
      </c>
      <c r="M60" s="52" t="s">
        <v>3</v>
      </c>
      <c r="N60" s="52" t="s">
        <v>3</v>
      </c>
      <c r="O60" s="52" t="s">
        <v>3</v>
      </c>
      <c r="P60" s="2">
        <v>5.3</v>
      </c>
      <c r="Q60" s="2">
        <v>7.7</v>
      </c>
      <c r="R60" s="2">
        <v>7.2</v>
      </c>
      <c r="S60" s="2">
        <v>7</v>
      </c>
      <c r="T60" s="2">
        <v>6.8</v>
      </c>
      <c r="U60" s="2">
        <v>6.4</v>
      </c>
      <c r="V60" s="2">
        <v>7.7889825406381705</v>
      </c>
      <c r="W60" s="5">
        <v>7.1</v>
      </c>
      <c r="X60" s="5">
        <v>6.4</v>
      </c>
      <c r="Y60" s="171">
        <v>6.1</v>
      </c>
      <c r="Z60" s="171">
        <v>5.3</v>
      </c>
      <c r="AA60" s="171">
        <v>5</v>
      </c>
      <c r="AB60" s="171">
        <v>6.2</v>
      </c>
      <c r="AC60" s="171">
        <v>6.7</v>
      </c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  <c r="AP60" s="15"/>
      <c r="AQ60" s="15"/>
      <c r="AR60" s="15"/>
      <c r="AS60" s="15"/>
    </row>
    <row r="61" spans="1:45" ht="15.6" customHeight="1" outlineLevel="1">
      <c r="A61" s="205"/>
      <c r="B61" s="31" t="str">
        <f>IF('0'!A1=1,"Херсонська","Kherson")</f>
        <v>Херсонська</v>
      </c>
      <c r="C61" s="52" t="s">
        <v>3</v>
      </c>
      <c r="D61" s="52" t="s">
        <v>3</v>
      </c>
      <c r="E61" s="52" t="s">
        <v>3</v>
      </c>
      <c r="F61" s="52" t="s">
        <v>3</v>
      </c>
      <c r="G61" s="52" t="s">
        <v>3</v>
      </c>
      <c r="H61" s="52" t="s">
        <v>3</v>
      </c>
      <c r="I61" s="52" t="s">
        <v>3</v>
      </c>
      <c r="J61" s="52" t="s">
        <v>3</v>
      </c>
      <c r="K61" s="52" t="s">
        <v>3</v>
      </c>
      <c r="L61" s="52" t="s">
        <v>3</v>
      </c>
      <c r="M61" s="52" t="s">
        <v>3</v>
      </c>
      <c r="N61" s="52" t="s">
        <v>3</v>
      </c>
      <c r="O61" s="52" t="s">
        <v>3</v>
      </c>
      <c r="P61" s="2">
        <v>8.3000000000000007</v>
      </c>
      <c r="Q61" s="2">
        <v>9.5</v>
      </c>
      <c r="R61" s="2">
        <v>8.6</v>
      </c>
      <c r="S61" s="2">
        <v>9</v>
      </c>
      <c r="T61" s="2">
        <v>8.6999999999999993</v>
      </c>
      <c r="U61" s="2">
        <v>8.5</v>
      </c>
      <c r="V61" s="2">
        <v>9.9239695878351331</v>
      </c>
      <c r="W61" s="5">
        <v>10.199999999999999</v>
      </c>
      <c r="X61" s="5">
        <v>11.2</v>
      </c>
      <c r="Y61" s="171">
        <v>11.1</v>
      </c>
      <c r="Z61" s="171">
        <v>10.3</v>
      </c>
      <c r="AA61" s="171">
        <v>9.6</v>
      </c>
      <c r="AB61" s="171">
        <v>11.3</v>
      </c>
      <c r="AC61" s="171">
        <v>11.8</v>
      </c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  <c r="AP61" s="15"/>
      <c r="AQ61" s="15"/>
      <c r="AR61" s="15"/>
      <c r="AS61" s="15"/>
    </row>
    <row r="62" spans="1:45" ht="15.6" customHeight="1" outlineLevel="1">
      <c r="A62" s="205"/>
      <c r="B62" s="31" t="str">
        <f>IF('0'!A1=1,"Хмельницька","Khmelnytskiy")</f>
        <v>Хмельницька</v>
      </c>
      <c r="C62" s="52" t="s">
        <v>3</v>
      </c>
      <c r="D62" s="52" t="s">
        <v>3</v>
      </c>
      <c r="E62" s="52" t="s">
        <v>3</v>
      </c>
      <c r="F62" s="52" t="s">
        <v>3</v>
      </c>
      <c r="G62" s="52" t="s">
        <v>3</v>
      </c>
      <c r="H62" s="52" t="s">
        <v>3</v>
      </c>
      <c r="I62" s="52" t="s">
        <v>3</v>
      </c>
      <c r="J62" s="52" t="s">
        <v>3</v>
      </c>
      <c r="K62" s="52" t="s">
        <v>3</v>
      </c>
      <c r="L62" s="52" t="s">
        <v>3</v>
      </c>
      <c r="M62" s="52" t="s">
        <v>3</v>
      </c>
      <c r="N62" s="52" t="s">
        <v>3</v>
      </c>
      <c r="O62" s="52" t="s">
        <v>3</v>
      </c>
      <c r="P62" s="2">
        <v>8</v>
      </c>
      <c r="Q62" s="2">
        <v>9.5</v>
      </c>
      <c r="R62" s="2">
        <v>8.6</v>
      </c>
      <c r="S62" s="2">
        <v>8.8000000000000007</v>
      </c>
      <c r="T62" s="2">
        <v>8.6</v>
      </c>
      <c r="U62" s="2">
        <v>8</v>
      </c>
      <c r="V62" s="2">
        <v>9.3766278867859008</v>
      </c>
      <c r="W62" s="5">
        <v>10.199999999999999</v>
      </c>
      <c r="X62" s="5">
        <v>9.4</v>
      </c>
      <c r="Y62" s="171">
        <v>8.9</v>
      </c>
      <c r="Z62" s="171">
        <v>8.4</v>
      </c>
      <c r="AA62" s="171">
        <v>8</v>
      </c>
      <c r="AB62" s="171">
        <v>9.9</v>
      </c>
      <c r="AC62" s="171">
        <v>10.3</v>
      </c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  <c r="AP62" s="15"/>
      <c r="AQ62" s="15"/>
      <c r="AR62" s="15"/>
      <c r="AS62" s="15"/>
    </row>
    <row r="63" spans="1:45" ht="15.6" customHeight="1" outlineLevel="1">
      <c r="A63" s="205"/>
      <c r="B63" s="31" t="str">
        <f>IF('0'!A1=1,"Черкаська","Cherkasy")</f>
        <v>Черкаська</v>
      </c>
      <c r="C63" s="52" t="s">
        <v>3</v>
      </c>
      <c r="D63" s="52" t="s">
        <v>3</v>
      </c>
      <c r="E63" s="52" t="s">
        <v>3</v>
      </c>
      <c r="F63" s="52" t="s">
        <v>3</v>
      </c>
      <c r="G63" s="52" t="s">
        <v>3</v>
      </c>
      <c r="H63" s="52" t="s">
        <v>3</v>
      </c>
      <c r="I63" s="52" t="s">
        <v>3</v>
      </c>
      <c r="J63" s="52" t="s">
        <v>3</v>
      </c>
      <c r="K63" s="52" t="s">
        <v>3</v>
      </c>
      <c r="L63" s="52" t="s">
        <v>3</v>
      </c>
      <c r="M63" s="52" t="s">
        <v>3</v>
      </c>
      <c r="N63" s="52" t="s">
        <v>3</v>
      </c>
      <c r="O63" s="52" t="s">
        <v>3</v>
      </c>
      <c r="P63" s="2">
        <v>8.1999999999999993</v>
      </c>
      <c r="Q63" s="2">
        <v>10.8</v>
      </c>
      <c r="R63" s="2">
        <v>9.9</v>
      </c>
      <c r="S63" s="2">
        <v>9.1999999999999993</v>
      </c>
      <c r="T63" s="2">
        <v>9</v>
      </c>
      <c r="U63" s="2">
        <v>8.9</v>
      </c>
      <c r="V63" s="2">
        <v>10.23446859489988</v>
      </c>
      <c r="W63" s="5">
        <v>9.8000000000000007</v>
      </c>
      <c r="X63" s="5">
        <v>10.4</v>
      </c>
      <c r="Y63" s="171">
        <v>10.199999999999999</v>
      </c>
      <c r="Z63" s="171">
        <v>9.6</v>
      </c>
      <c r="AA63" s="171">
        <v>8.3000000000000007</v>
      </c>
      <c r="AB63" s="171">
        <v>9.5</v>
      </c>
      <c r="AC63" s="171">
        <v>10.1</v>
      </c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  <c r="AP63" s="15"/>
      <c r="AQ63" s="15"/>
      <c r="AR63" s="15"/>
      <c r="AS63" s="15"/>
    </row>
    <row r="64" spans="1:45" ht="15.6" customHeight="1" outlineLevel="1">
      <c r="A64" s="205"/>
      <c r="B64" s="31" t="str">
        <f>IF('0'!A1=1,"Чернівецька","Chernivtsi")</f>
        <v>Чернівецька</v>
      </c>
      <c r="C64" s="52" t="s">
        <v>3</v>
      </c>
      <c r="D64" s="52" t="s">
        <v>3</v>
      </c>
      <c r="E64" s="52" t="s">
        <v>3</v>
      </c>
      <c r="F64" s="52" t="s">
        <v>3</v>
      </c>
      <c r="G64" s="52" t="s">
        <v>3</v>
      </c>
      <c r="H64" s="52" t="s">
        <v>3</v>
      </c>
      <c r="I64" s="52" t="s">
        <v>3</v>
      </c>
      <c r="J64" s="52" t="s">
        <v>3</v>
      </c>
      <c r="K64" s="52" t="s">
        <v>3</v>
      </c>
      <c r="L64" s="52" t="s">
        <v>3</v>
      </c>
      <c r="M64" s="52" t="s">
        <v>3</v>
      </c>
      <c r="N64" s="52" t="s">
        <v>3</v>
      </c>
      <c r="O64" s="52" t="s">
        <v>3</v>
      </c>
      <c r="P64" s="2">
        <v>8.4</v>
      </c>
      <c r="Q64" s="2">
        <v>9.4</v>
      </c>
      <c r="R64" s="2">
        <v>8.5</v>
      </c>
      <c r="S64" s="2">
        <v>8.1999999999999993</v>
      </c>
      <c r="T64" s="2">
        <v>8</v>
      </c>
      <c r="U64" s="2">
        <v>7.4</v>
      </c>
      <c r="V64" s="2">
        <v>9.0328915071183111</v>
      </c>
      <c r="W64" s="5">
        <v>9.3000000000000007</v>
      </c>
      <c r="X64" s="5">
        <v>8.6999999999999993</v>
      </c>
      <c r="Y64" s="171">
        <v>8.4</v>
      </c>
      <c r="Z64" s="171">
        <v>7.9</v>
      </c>
      <c r="AA64" s="171">
        <v>6.9</v>
      </c>
      <c r="AB64" s="171">
        <v>8.9</v>
      </c>
      <c r="AC64" s="171">
        <v>9.3000000000000007</v>
      </c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  <c r="AP64" s="15"/>
      <c r="AQ64" s="15"/>
      <c r="AR64" s="15"/>
      <c r="AS64" s="15"/>
    </row>
    <row r="65" spans="1:174" ht="15.6" customHeight="1" outlineLevel="1">
      <c r="A65" s="205"/>
      <c r="B65" s="31" t="str">
        <f>IF('0'!A1=1,"Чернігівська","Chernihiv")</f>
        <v>Чернігівська</v>
      </c>
      <c r="C65" s="52" t="s">
        <v>3</v>
      </c>
      <c r="D65" s="52" t="s">
        <v>3</v>
      </c>
      <c r="E65" s="52" t="s">
        <v>3</v>
      </c>
      <c r="F65" s="52" t="s">
        <v>3</v>
      </c>
      <c r="G65" s="52" t="s">
        <v>3</v>
      </c>
      <c r="H65" s="52" t="s">
        <v>3</v>
      </c>
      <c r="I65" s="52" t="s">
        <v>3</v>
      </c>
      <c r="J65" s="52" t="s">
        <v>3</v>
      </c>
      <c r="K65" s="52" t="s">
        <v>3</v>
      </c>
      <c r="L65" s="52" t="s">
        <v>3</v>
      </c>
      <c r="M65" s="52" t="s">
        <v>3</v>
      </c>
      <c r="N65" s="52" t="s">
        <v>3</v>
      </c>
      <c r="O65" s="52" t="s">
        <v>3</v>
      </c>
      <c r="P65" s="2">
        <v>7.6</v>
      </c>
      <c r="Q65" s="2">
        <v>11.1</v>
      </c>
      <c r="R65" s="2">
        <v>10.5</v>
      </c>
      <c r="S65" s="2">
        <v>10.4</v>
      </c>
      <c r="T65" s="2">
        <v>9.8000000000000007</v>
      </c>
      <c r="U65" s="2">
        <v>9.3000000000000007</v>
      </c>
      <c r="V65" s="2">
        <v>11.176232821341955</v>
      </c>
      <c r="W65" s="5">
        <v>10.7</v>
      </c>
      <c r="X65" s="5">
        <v>11.3</v>
      </c>
      <c r="Y65" s="171">
        <v>11.2</v>
      </c>
      <c r="Z65" s="171">
        <v>10.6</v>
      </c>
      <c r="AA65" s="171">
        <v>10.199999999999999</v>
      </c>
      <c r="AB65" s="171">
        <v>11.9</v>
      </c>
      <c r="AC65" s="171">
        <v>12.4</v>
      </c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  <c r="AP65" s="15"/>
      <c r="AQ65" s="15"/>
      <c r="AR65" s="15"/>
      <c r="AS65" s="15"/>
    </row>
    <row r="66" spans="1:174" ht="15.6" customHeight="1" outlineLevel="1">
      <c r="A66" s="205"/>
      <c r="B66" s="31" t="str">
        <f>IF('0'!A1=1,"м. Київ","Kyiv city")</f>
        <v>м. Київ</v>
      </c>
      <c r="C66" s="52" t="s">
        <v>3</v>
      </c>
      <c r="D66" s="52" t="s">
        <v>3</v>
      </c>
      <c r="E66" s="52" t="s">
        <v>3</v>
      </c>
      <c r="F66" s="52" t="s">
        <v>3</v>
      </c>
      <c r="G66" s="52" t="s">
        <v>3</v>
      </c>
      <c r="H66" s="52" t="s">
        <v>3</v>
      </c>
      <c r="I66" s="52" t="s">
        <v>3</v>
      </c>
      <c r="J66" s="52" t="s">
        <v>3</v>
      </c>
      <c r="K66" s="52" t="s">
        <v>3</v>
      </c>
      <c r="L66" s="52" t="s">
        <v>3</v>
      </c>
      <c r="M66" s="52" t="s">
        <v>3</v>
      </c>
      <c r="N66" s="52" t="s">
        <v>3</v>
      </c>
      <c r="O66" s="52" t="s">
        <v>3</v>
      </c>
      <c r="P66" s="2">
        <v>3.1</v>
      </c>
      <c r="Q66" s="2">
        <v>6.5</v>
      </c>
      <c r="R66" s="2">
        <v>5.8</v>
      </c>
      <c r="S66" s="2">
        <v>5.6</v>
      </c>
      <c r="T66" s="2">
        <v>5.5</v>
      </c>
      <c r="U66" s="2">
        <v>5.2</v>
      </c>
      <c r="V66" s="2">
        <v>6.7289337332969739</v>
      </c>
      <c r="W66" s="5">
        <v>7</v>
      </c>
      <c r="X66" s="5">
        <v>6.7</v>
      </c>
      <c r="Y66" s="171">
        <v>6.9</v>
      </c>
      <c r="Z66" s="171">
        <v>6.2</v>
      </c>
      <c r="AA66" s="171">
        <v>5.8</v>
      </c>
      <c r="AB66" s="171">
        <v>6.8</v>
      </c>
      <c r="AC66" s="171">
        <v>7.1</v>
      </c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  <c r="AP66" s="15"/>
      <c r="AQ66" s="15"/>
      <c r="AR66" s="15"/>
      <c r="AS66" s="15"/>
    </row>
    <row r="67" spans="1:174" ht="15.75" outlineLevel="1">
      <c r="A67" s="205"/>
      <c r="B67" s="32" t="str">
        <f>IF('0'!A1=1,"м. Севастополь","Sevastopol city")</f>
        <v>м. Севастополь</v>
      </c>
      <c r="C67" s="52" t="s">
        <v>3</v>
      </c>
      <c r="D67" s="52" t="s">
        <v>3</v>
      </c>
      <c r="E67" s="52" t="s">
        <v>3</v>
      </c>
      <c r="F67" s="52" t="s">
        <v>3</v>
      </c>
      <c r="G67" s="52" t="s">
        <v>3</v>
      </c>
      <c r="H67" s="52" t="s">
        <v>3</v>
      </c>
      <c r="I67" s="52" t="s">
        <v>3</v>
      </c>
      <c r="J67" s="52" t="s">
        <v>3</v>
      </c>
      <c r="K67" s="52" t="s">
        <v>3</v>
      </c>
      <c r="L67" s="52" t="s">
        <v>3</v>
      </c>
      <c r="M67" s="52" t="s">
        <v>3</v>
      </c>
      <c r="N67" s="52" t="s">
        <v>3</v>
      </c>
      <c r="O67" s="52" t="s">
        <v>3</v>
      </c>
      <c r="P67" s="2">
        <v>3.7</v>
      </c>
      <c r="Q67" s="2">
        <v>6.7</v>
      </c>
      <c r="R67" s="2">
        <v>6</v>
      </c>
      <c r="S67" s="2">
        <v>6.2</v>
      </c>
      <c r="T67" s="2">
        <v>5.9</v>
      </c>
      <c r="U67" s="2">
        <v>5.7</v>
      </c>
      <c r="V67" s="4" t="s">
        <v>2</v>
      </c>
      <c r="W67" s="4" t="s">
        <v>2</v>
      </c>
      <c r="X67" s="4" t="s">
        <v>2</v>
      </c>
      <c r="Y67" s="168" t="s">
        <v>2</v>
      </c>
      <c r="Z67" s="168" t="s">
        <v>2</v>
      </c>
      <c r="AA67" s="168" t="s">
        <v>2</v>
      </c>
      <c r="AB67" s="168" t="s">
        <v>2</v>
      </c>
      <c r="AC67" s="168" t="s">
        <v>2</v>
      </c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  <c r="AP67" s="15"/>
      <c r="AQ67" s="15"/>
      <c r="AR67" s="15"/>
      <c r="AS67" s="15"/>
    </row>
    <row r="68" spans="1:174" s="15" customFormat="1" ht="80.25" customHeight="1">
      <c r="A68" s="34"/>
      <c r="B68" s="35" t="str">
        <f>IF('0'!A1=1,"Рівень безробіття населення працездатного віку (за методологією МОП) в середньому за період, у % до економічно активного населення відповідного віку","ILO unemployment rate of population, percent of the total population in respective age group")</f>
        <v>Рівень безробіття населення працездатного віку (за методологією МОП) в середньому за період, у % до економічно активного населення відповідного віку</v>
      </c>
      <c r="C68" s="52" t="s">
        <v>2</v>
      </c>
      <c r="D68" s="52" t="s">
        <v>2</v>
      </c>
      <c r="E68" s="52" t="s">
        <v>2</v>
      </c>
      <c r="F68" s="52" t="s">
        <v>2</v>
      </c>
      <c r="G68" s="52" t="s">
        <v>2</v>
      </c>
      <c r="H68" s="57">
        <v>12.4</v>
      </c>
      <c r="I68" s="57">
        <v>11.7</v>
      </c>
      <c r="J68" s="57">
        <v>10.3</v>
      </c>
      <c r="K68" s="58">
        <v>9.1</v>
      </c>
      <c r="L68" s="58">
        <v>9.1999999999999993</v>
      </c>
      <c r="M68" s="58">
        <v>7.8</v>
      </c>
      <c r="N68" s="58">
        <v>7.4</v>
      </c>
      <c r="O68" s="58">
        <v>6.9</v>
      </c>
      <c r="P68" s="58">
        <v>6.9</v>
      </c>
      <c r="Q68" s="58">
        <v>9.6</v>
      </c>
      <c r="R68" s="58">
        <v>8.8000000000000007</v>
      </c>
      <c r="S68" s="58">
        <v>8.6</v>
      </c>
      <c r="T68" s="58">
        <v>8.1</v>
      </c>
      <c r="U68" s="4">
        <v>7.7</v>
      </c>
      <c r="V68" s="4">
        <v>9.6999999999999993</v>
      </c>
      <c r="W68" s="4">
        <v>9.5</v>
      </c>
      <c r="X68" s="4">
        <v>9.6999999999999993</v>
      </c>
      <c r="Y68" s="4">
        <v>9.9</v>
      </c>
      <c r="Z68" s="4">
        <v>9.1</v>
      </c>
      <c r="AA68" s="4">
        <v>8.6</v>
      </c>
      <c r="AB68" s="4">
        <v>9.9</v>
      </c>
      <c r="AC68" s="4">
        <v>10.3</v>
      </c>
    </row>
    <row r="69" spans="1:174" s="15" customFormat="1" ht="54" customHeight="1">
      <c r="A69" s="34"/>
      <c r="B69" s="36" t="str">
        <f>IF('0'!A1=1,"Кількість зареєстрованих безробітних (на кінець періоду), всього тис. осіб","Number of  registered unemployed (at the end of reference period), total thsd. person")</f>
        <v>Кількість зареєстрованих безробітних (на кінець періоду), всього тис. осіб</v>
      </c>
      <c r="C69" s="52" t="s">
        <v>2</v>
      </c>
      <c r="D69" s="52">
        <v>351.1</v>
      </c>
      <c r="E69" s="52">
        <v>637.1</v>
      </c>
      <c r="F69" s="52">
        <v>1003.2</v>
      </c>
      <c r="G69" s="52">
        <v>1174.5</v>
      </c>
      <c r="H69" s="52">
        <v>1155.2</v>
      </c>
      <c r="I69" s="52">
        <v>1008.1</v>
      </c>
      <c r="J69" s="52">
        <v>1034.2</v>
      </c>
      <c r="K69" s="52">
        <v>988.9</v>
      </c>
      <c r="L69" s="52">
        <v>981.8</v>
      </c>
      <c r="M69" s="52">
        <v>881.5</v>
      </c>
      <c r="N69" s="52">
        <v>759.5</v>
      </c>
      <c r="O69" s="52">
        <v>642.29999999999995</v>
      </c>
      <c r="P69" s="52">
        <v>844.9</v>
      </c>
      <c r="Q69" s="52">
        <v>531.6</v>
      </c>
      <c r="R69" s="52">
        <v>544.9</v>
      </c>
      <c r="S69" s="52">
        <v>482.8</v>
      </c>
      <c r="T69" s="52">
        <v>506.8</v>
      </c>
      <c r="U69" s="52">
        <v>487.69099999999997</v>
      </c>
      <c r="V69" s="52">
        <v>512.19600000000003</v>
      </c>
      <c r="W69" s="59">
        <v>490.77499999999998</v>
      </c>
      <c r="X69" s="59">
        <v>390.78699999999998</v>
      </c>
      <c r="Y69" s="59">
        <v>354.4</v>
      </c>
      <c r="Z69" s="59">
        <v>341.65199999999999</v>
      </c>
      <c r="AA69" s="172">
        <v>338.16300000000001</v>
      </c>
      <c r="AB69" s="172">
        <v>459.2</v>
      </c>
      <c r="AC69" s="172">
        <v>294.96800000000002</v>
      </c>
    </row>
    <row r="70" spans="1:174" s="15" customFormat="1" ht="23.45" customHeight="1">
      <c r="A70" s="37"/>
      <c r="B70" s="38" t="str">
        <f>IF('0'!A1=1,"жінки","females")</f>
        <v>жінки</v>
      </c>
      <c r="C70" s="52" t="s">
        <v>2</v>
      </c>
      <c r="D70" s="48"/>
      <c r="E70" s="48"/>
      <c r="F70" s="48"/>
      <c r="G70" s="52">
        <v>729.6</v>
      </c>
      <c r="H70" s="52">
        <v>730.4</v>
      </c>
      <c r="I70" s="52">
        <v>645.6</v>
      </c>
      <c r="J70" s="52">
        <v>665</v>
      </c>
      <c r="K70" s="52">
        <v>627.6</v>
      </c>
      <c r="L70" s="52">
        <v>619.9</v>
      </c>
      <c r="M70" s="52">
        <v>535.6</v>
      </c>
      <c r="N70" s="52">
        <v>459.1</v>
      </c>
      <c r="O70" s="52">
        <v>385.8</v>
      </c>
      <c r="P70" s="52">
        <v>465.2</v>
      </c>
      <c r="Q70" s="52">
        <v>286.89999999999998</v>
      </c>
      <c r="R70" s="52">
        <v>296</v>
      </c>
      <c r="S70" s="52">
        <v>267.3</v>
      </c>
      <c r="T70" s="52">
        <v>273.7</v>
      </c>
      <c r="U70" s="52">
        <v>256.92</v>
      </c>
      <c r="V70" s="52">
        <v>275.42</v>
      </c>
      <c r="W70" s="52">
        <v>276.786</v>
      </c>
      <c r="X70" s="52">
        <v>196.559</v>
      </c>
      <c r="Y70" s="52">
        <v>189.49700000000001</v>
      </c>
      <c r="Z70" s="52">
        <v>184</v>
      </c>
      <c r="AA70" s="52">
        <v>177.3</v>
      </c>
      <c r="AB70" s="52">
        <v>257.8</v>
      </c>
      <c r="AC70" s="52">
        <v>170.1</v>
      </c>
    </row>
    <row r="71" spans="1:174" s="15" customFormat="1" ht="27" customHeight="1">
      <c r="A71" s="34"/>
      <c r="B71" s="38" t="str">
        <f>IF('0'!A1=1,"молодь у віці до 35 років","youth under 35 years")</f>
        <v>молодь у віці до 35 років</v>
      </c>
      <c r="C71" s="52"/>
      <c r="D71" s="48"/>
      <c r="E71" s="48"/>
      <c r="F71" s="48"/>
      <c r="G71" s="48"/>
      <c r="H71" s="48"/>
      <c r="I71" s="48"/>
      <c r="J71" s="52">
        <v>251</v>
      </c>
      <c r="K71" s="52">
        <v>229.1</v>
      </c>
      <c r="L71" s="52">
        <v>229.6</v>
      </c>
      <c r="M71" s="52">
        <v>201.9</v>
      </c>
      <c r="N71" s="52">
        <v>288.5</v>
      </c>
      <c r="O71" s="52">
        <v>227.7</v>
      </c>
      <c r="P71" s="52">
        <v>327</v>
      </c>
      <c r="Q71" s="52" t="s">
        <v>2</v>
      </c>
      <c r="R71" s="52" t="s">
        <v>2</v>
      </c>
      <c r="S71" s="52" t="s">
        <v>2</v>
      </c>
      <c r="T71" s="52" t="s">
        <v>2</v>
      </c>
      <c r="U71" s="52">
        <v>205.13200000000001</v>
      </c>
      <c r="V71" s="52">
        <v>217.852</v>
      </c>
      <c r="W71" s="52">
        <v>195.55699999999999</v>
      </c>
      <c r="X71" s="52">
        <v>142.23099999999999</v>
      </c>
      <c r="Y71" s="52">
        <v>121.813</v>
      </c>
      <c r="Z71" s="52">
        <v>107</v>
      </c>
      <c r="AA71" s="52">
        <v>100.4</v>
      </c>
      <c r="AB71" s="52">
        <v>140.9</v>
      </c>
      <c r="AC71" s="52">
        <v>78.3</v>
      </c>
    </row>
    <row r="72" spans="1:174" s="15" customFormat="1" ht="57" customHeight="1">
      <c r="A72" s="24"/>
      <c r="B72" s="36" t="str">
        <f>IF('0'!A1=1,"Кількість громадян, які мали статус безробітного протягом звітного періоду (тис. осіб)","Number of persons who had unemployed status during the reporting period (thsd. person)")</f>
        <v>Кількість громадян, які мали статус безробітного протягом звітного періоду (тис. осіб)</v>
      </c>
      <c r="C72" s="52" t="s">
        <v>2</v>
      </c>
      <c r="D72" s="52">
        <v>558.5</v>
      </c>
      <c r="E72" s="52">
        <v>1027.8</v>
      </c>
      <c r="F72" s="52">
        <v>1588.8</v>
      </c>
      <c r="G72" s="52">
        <v>2056.3000000000002</v>
      </c>
      <c r="H72" s="52">
        <v>2272.1</v>
      </c>
      <c r="I72" s="52">
        <v>2229.4</v>
      </c>
      <c r="J72" s="52">
        <v>2236.9</v>
      </c>
      <c r="K72" s="52">
        <v>2258.6999999999998</v>
      </c>
      <c r="L72" s="52">
        <v>3082.1</v>
      </c>
      <c r="M72" s="52">
        <v>2203.902</v>
      </c>
      <c r="N72" s="52">
        <v>1997.6</v>
      </c>
      <c r="O72" s="52">
        <v>1728.5</v>
      </c>
      <c r="P72" s="52">
        <v>1782.3</v>
      </c>
      <c r="Q72" s="52">
        <v>1690.5</v>
      </c>
      <c r="R72" s="52">
        <v>1384.5</v>
      </c>
      <c r="S72" s="52">
        <v>1401.6</v>
      </c>
      <c r="T72" s="52">
        <v>1353.201</v>
      </c>
      <c r="U72" s="52">
        <v>1537.4</v>
      </c>
      <c r="V72" s="52">
        <v>1468.452</v>
      </c>
      <c r="W72" s="52">
        <v>1435.193</v>
      </c>
      <c r="X72" s="52">
        <v>1270.4469999999999</v>
      </c>
      <c r="Y72" s="52">
        <v>1138.4000000000001</v>
      </c>
      <c r="Z72" s="52">
        <v>1064.2439999999999</v>
      </c>
      <c r="AA72" s="52">
        <v>1024.4259999999999</v>
      </c>
      <c r="AB72" s="52">
        <v>1247.2149999999999</v>
      </c>
      <c r="AC72" s="52">
        <v>1191.008</v>
      </c>
    </row>
    <row r="73" spans="1:174" s="15" customFormat="1" ht="51.6" customHeight="1">
      <c r="A73" s="39"/>
      <c r="B73" s="36" t="str">
        <f>IF('0'!A1=1,"Потреба роботодавців у працівниках на заміщення вільних робочих місць (вакантних посад), тис.осіб","Demand on labour force, thsd.person")</f>
        <v>Потреба роботодавців у працівниках на заміщення вільних робочих місць (вакантних посад), тис.осіб</v>
      </c>
      <c r="C73" s="52" t="s">
        <v>2</v>
      </c>
      <c r="D73" s="52" t="s">
        <v>2</v>
      </c>
      <c r="E73" s="52" t="s">
        <v>2</v>
      </c>
      <c r="F73" s="52" t="s">
        <v>2</v>
      </c>
      <c r="G73" s="52" t="s">
        <v>2</v>
      </c>
      <c r="H73" s="52" t="s">
        <v>2</v>
      </c>
      <c r="I73" s="52" t="s">
        <v>2</v>
      </c>
      <c r="J73" s="52" t="s">
        <v>2</v>
      </c>
      <c r="K73" s="52" t="s">
        <v>2</v>
      </c>
      <c r="L73" s="52" t="s">
        <v>2</v>
      </c>
      <c r="M73" s="52" t="s">
        <v>2</v>
      </c>
      <c r="N73" s="52" t="s">
        <v>2</v>
      </c>
      <c r="O73" s="52">
        <v>169.7</v>
      </c>
      <c r="P73" s="52">
        <v>91.1</v>
      </c>
      <c r="Q73" s="52">
        <v>65.8</v>
      </c>
      <c r="R73" s="52">
        <v>63.9</v>
      </c>
      <c r="S73" s="52">
        <v>59.3</v>
      </c>
      <c r="T73" s="52">
        <v>48.6</v>
      </c>
      <c r="U73" s="52">
        <v>47.5</v>
      </c>
      <c r="V73" s="52">
        <v>35.299999999999997</v>
      </c>
      <c r="W73" s="52">
        <v>25.9</v>
      </c>
      <c r="X73" s="52">
        <v>36.043999999999997</v>
      </c>
      <c r="Y73" s="52">
        <v>50.4</v>
      </c>
      <c r="Z73" s="15">
        <v>58.4</v>
      </c>
      <c r="AA73" s="172">
        <v>59</v>
      </c>
      <c r="AB73" s="172">
        <v>43.2</v>
      </c>
      <c r="AC73" s="172">
        <v>41.042000000000002</v>
      </c>
    </row>
    <row r="74" spans="1:174" s="15" customFormat="1" ht="53.45" customHeight="1">
      <c r="A74" s="39"/>
      <c r="B74" s="36" t="str">
        <f>IF('0'!A1=1,"Навантаження на одне вільне робоче місце (вакантну посаду) на кінець періоду, осіб","Load of registered unemployed per 1 vacant work place (vacancy), person")</f>
        <v>Навантаження на одне вільне робоче місце (вакантну посаду) на кінець періоду, осіб</v>
      </c>
      <c r="C74" s="52" t="s">
        <v>2</v>
      </c>
      <c r="D74" s="52">
        <v>11</v>
      </c>
      <c r="E74" s="52">
        <v>20</v>
      </c>
      <c r="F74" s="52">
        <v>30</v>
      </c>
      <c r="G74" s="52">
        <v>24</v>
      </c>
      <c r="H74" s="52">
        <v>17</v>
      </c>
      <c r="I74" s="52">
        <v>11</v>
      </c>
      <c r="J74" s="52">
        <v>9</v>
      </c>
      <c r="K74" s="52">
        <v>7</v>
      </c>
      <c r="L74" s="52">
        <v>6</v>
      </c>
      <c r="M74" s="52">
        <v>5</v>
      </c>
      <c r="N74" s="52">
        <v>5</v>
      </c>
      <c r="O74" s="52">
        <v>4</v>
      </c>
      <c r="P74" s="52">
        <v>9.6</v>
      </c>
      <c r="Q74" s="52">
        <v>8.1999999999999993</v>
      </c>
      <c r="R74" s="52">
        <v>8.8000000000000007</v>
      </c>
      <c r="S74" s="52">
        <v>8.4</v>
      </c>
      <c r="T74" s="52">
        <v>10.8</v>
      </c>
      <c r="U74" s="52">
        <v>10.3</v>
      </c>
      <c r="V74" s="52">
        <v>14.5</v>
      </c>
      <c r="W74" s="51">
        <v>18.899999999999999</v>
      </c>
      <c r="X74" s="51">
        <v>10.8</v>
      </c>
      <c r="Y74" s="51">
        <v>7</v>
      </c>
      <c r="Z74" s="51">
        <v>6</v>
      </c>
      <c r="AA74" s="51">
        <v>6</v>
      </c>
      <c r="AB74" s="51">
        <v>11</v>
      </c>
      <c r="AC74" s="172">
        <v>7</v>
      </c>
    </row>
    <row r="75" spans="1:174" s="15" customFormat="1" ht="53.45" customHeight="1">
      <c r="A75" s="39"/>
      <c r="B75" s="36" t="str">
        <f>IF('0'!A1=1,"Середній розмір допомоги по безробіттю, грн.","Average unemployment benefit, UAH")</f>
        <v>Середній розмір допомоги по безробіттю, грн.</v>
      </c>
      <c r="C75" s="52" t="s">
        <v>2</v>
      </c>
      <c r="D75" s="52">
        <v>40.5</v>
      </c>
      <c r="E75" s="52">
        <v>40.130000000000003</v>
      </c>
      <c r="F75" s="52">
        <v>38.51</v>
      </c>
      <c r="G75" s="52">
        <v>49.82</v>
      </c>
      <c r="H75" s="52">
        <v>59.39</v>
      </c>
      <c r="I75" s="52">
        <v>85.23</v>
      </c>
      <c r="J75" s="52">
        <v>105.98</v>
      </c>
      <c r="K75" s="52">
        <v>118.32</v>
      </c>
      <c r="L75" s="52">
        <v>146.37</v>
      </c>
      <c r="M75" s="52">
        <v>192.89</v>
      </c>
      <c r="N75" s="52">
        <v>251.48</v>
      </c>
      <c r="O75" s="52">
        <v>339.27</v>
      </c>
      <c r="P75" s="52">
        <v>571.07000000000005</v>
      </c>
      <c r="Q75" s="52">
        <v>655.56</v>
      </c>
      <c r="R75" s="52">
        <v>780.05</v>
      </c>
      <c r="S75" s="52">
        <v>879</v>
      </c>
      <c r="T75" s="52">
        <v>1028</v>
      </c>
      <c r="U75" s="52">
        <v>1172</v>
      </c>
      <c r="V75" s="52">
        <v>1232</v>
      </c>
      <c r="W75" s="52">
        <v>1444</v>
      </c>
      <c r="X75" s="52">
        <v>1997</v>
      </c>
      <c r="Y75" s="52">
        <v>2331</v>
      </c>
      <c r="Z75" s="173">
        <v>2876</v>
      </c>
      <c r="AA75" s="173">
        <v>3673</v>
      </c>
      <c r="AB75" s="173">
        <v>3797</v>
      </c>
      <c r="AC75" s="178" t="s">
        <v>2</v>
      </c>
    </row>
    <row r="76" spans="1:174" s="15" customFormat="1" ht="53.45" customHeight="1">
      <c r="A76" s="39"/>
      <c r="B76" s="36" t="str">
        <f>IF('0'!A1=1,"Середньооблікова кількість безробітних, які отримали допомогу, тис.осіб","Average number of unemployed who received unemployment benefit, thsd. person")</f>
        <v>Середньооблікова кількість безробітних, які отримали допомогу, тис.осіб</v>
      </c>
      <c r="C76" s="52" t="s">
        <v>2</v>
      </c>
      <c r="D76" s="52">
        <v>214.6</v>
      </c>
      <c r="E76" s="52">
        <v>361.6</v>
      </c>
      <c r="F76" s="52">
        <v>532.79999999999995</v>
      </c>
      <c r="G76" s="52">
        <v>620.6</v>
      </c>
      <c r="H76" s="52">
        <v>627.29999999999995</v>
      </c>
      <c r="I76" s="52">
        <v>625.1</v>
      </c>
      <c r="J76" s="52">
        <v>689.7</v>
      </c>
      <c r="K76" s="52">
        <v>796.8</v>
      </c>
      <c r="L76" s="52">
        <v>813.5</v>
      </c>
      <c r="M76" s="52">
        <v>631.20000000000005</v>
      </c>
      <c r="N76" s="52">
        <v>550.5</v>
      </c>
      <c r="O76" s="52">
        <v>468.3</v>
      </c>
      <c r="P76" s="52">
        <v>652.1</v>
      </c>
      <c r="Q76" s="52">
        <v>408.6</v>
      </c>
      <c r="R76" s="52">
        <v>411.3</v>
      </c>
      <c r="S76" s="52">
        <v>365.3</v>
      </c>
      <c r="T76" s="52">
        <v>386.1</v>
      </c>
      <c r="U76" s="52">
        <v>402.1</v>
      </c>
      <c r="V76" s="52">
        <v>408.4</v>
      </c>
      <c r="W76" s="60">
        <v>398.16</v>
      </c>
      <c r="X76" s="60">
        <v>317.12400000000002</v>
      </c>
      <c r="Y76" s="60">
        <v>284.18700000000001</v>
      </c>
      <c r="Z76" s="172">
        <v>280.8</v>
      </c>
      <c r="AA76" s="172">
        <v>284.959</v>
      </c>
      <c r="AB76" s="172">
        <v>402.4</v>
      </c>
      <c r="AC76" s="172">
        <v>260.5</v>
      </c>
    </row>
    <row r="77" spans="1:174">
      <c r="A77" s="40"/>
      <c r="B77" s="40"/>
    </row>
    <row r="78" spans="1:174">
      <c r="A78" s="40"/>
      <c r="B78" s="40"/>
    </row>
    <row r="79" spans="1:174" s="16" customFormat="1" ht="12.75">
      <c r="A79" s="41" t="str">
        <f>IF('0'!A1=1,"*Починаючи з 2014 року дані наведено без урахування тимчасово окупованої території Автономної Республіки Крим, м. Севастополя,  а з 2015 року також без тимчасово окупованих територій у Донецькій та Луганській областях.","*Since 2014 excluding the temporarily occupied territory of the Autonomous Republic of Crimea and the city of Sevastopol, since 2015  also excluding a part of temporarily occupied territories in the Donetsk and Luhansk regions..")</f>
        <v>*Починаючи з 2014 року дані наведено без урахування тимчасово окупованої території Автономної Республіки Крим, м. Севастополя,  а з 2015 року також без тимчасово окупованих територій у Донецькій та Луганській областях.</v>
      </c>
      <c r="B79" s="42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17"/>
      <c r="AT79" s="17"/>
      <c r="AU79" s="17"/>
      <c r="AV79" s="17"/>
      <c r="AW79" s="17"/>
      <c r="AX79" s="18"/>
      <c r="AY79" s="18"/>
      <c r="AZ79" s="18"/>
      <c r="BA79" s="18"/>
      <c r="BB79" s="18"/>
      <c r="BC79" s="19"/>
      <c r="BD79" s="19"/>
    </row>
    <row r="80" spans="1:174" s="16" customFormat="1" ht="12.75">
      <c r="A80" s="41" t="str">
        <f>IF('0'!A1=1,"**Починаючи з 2014 року дані можуть бути уточнені.","**Since 2014 the data can be corrected .")</f>
        <v>**Починаючи з 2014 року дані можуть бути уточнені.</v>
      </c>
      <c r="B80" s="42"/>
      <c r="D80" s="17"/>
      <c r="E80" s="17"/>
      <c r="F80" s="17"/>
      <c r="G80" s="17"/>
      <c r="H80" s="17"/>
      <c r="I80" s="17"/>
      <c r="J80" s="17"/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17"/>
      <c r="AN80" s="17"/>
      <c r="AO80" s="17"/>
      <c r="AP80" s="17"/>
      <c r="AQ80" s="17"/>
      <c r="AR80" s="17"/>
      <c r="AS80" s="17"/>
      <c r="AT80" s="17"/>
      <c r="AU80" s="17"/>
      <c r="AV80" s="17"/>
      <c r="AW80" s="17"/>
      <c r="AX80" s="17"/>
      <c r="AY80" s="17"/>
      <c r="AZ80" s="17"/>
      <c r="BA80" s="17"/>
      <c r="BB80" s="17"/>
      <c r="BC80" s="17"/>
      <c r="BD80" s="17"/>
      <c r="BE80" s="17"/>
      <c r="BF80" s="17"/>
      <c r="BG80" s="17"/>
      <c r="BH80" s="17"/>
      <c r="BI80" s="17"/>
      <c r="BJ80" s="17"/>
      <c r="BK80" s="17"/>
      <c r="BL80" s="17"/>
      <c r="BM80" s="17"/>
      <c r="BN80" s="17"/>
      <c r="BO80" s="17"/>
      <c r="BP80" s="17"/>
      <c r="BQ80" s="17"/>
      <c r="BR80" s="17"/>
      <c r="BS80" s="17"/>
      <c r="BT80" s="17"/>
      <c r="BU80" s="17"/>
      <c r="BV80" s="17"/>
      <c r="BW80" s="17"/>
      <c r="BX80" s="17"/>
      <c r="BY80" s="17"/>
      <c r="BZ80" s="17"/>
      <c r="CA80" s="17"/>
      <c r="CB80" s="17"/>
      <c r="CC80" s="17"/>
      <c r="CD80" s="17"/>
      <c r="CE80" s="17"/>
      <c r="CF80" s="17"/>
      <c r="CG80" s="17"/>
      <c r="CH80" s="17"/>
      <c r="CI80" s="17"/>
      <c r="CJ80" s="17"/>
      <c r="CK80" s="17"/>
      <c r="CL80" s="17"/>
      <c r="CM80" s="17"/>
      <c r="CN80" s="17"/>
      <c r="CO80" s="17"/>
      <c r="CP80" s="17"/>
      <c r="CQ80" s="17"/>
      <c r="CR80" s="17"/>
      <c r="CS80" s="17"/>
      <c r="CT80" s="17"/>
      <c r="CU80" s="17"/>
      <c r="CV80" s="17"/>
      <c r="CW80" s="17"/>
      <c r="CX80" s="17"/>
      <c r="CY80" s="17"/>
      <c r="CZ80" s="17"/>
      <c r="DA80" s="17"/>
      <c r="DB80" s="17"/>
      <c r="DC80" s="17"/>
      <c r="DD80" s="17"/>
      <c r="DE80" s="17"/>
      <c r="DF80" s="17"/>
      <c r="DG80" s="17"/>
      <c r="DH80" s="17"/>
      <c r="DI80" s="17"/>
      <c r="DJ80" s="17"/>
      <c r="DK80" s="17"/>
      <c r="DL80" s="17"/>
      <c r="DM80" s="17"/>
      <c r="DN80" s="17"/>
      <c r="DO80" s="17"/>
      <c r="DP80" s="17"/>
      <c r="DQ80" s="17"/>
      <c r="DR80" s="17"/>
      <c r="DS80" s="17"/>
      <c r="DT80" s="17"/>
      <c r="DU80" s="17"/>
      <c r="DV80" s="17"/>
      <c r="DW80" s="17"/>
      <c r="DX80" s="17"/>
      <c r="DY80" s="17"/>
      <c r="DZ80" s="17"/>
      <c r="EA80" s="17"/>
      <c r="EB80" s="17"/>
      <c r="EC80" s="17"/>
      <c r="ED80" s="17"/>
      <c r="EE80" s="17"/>
      <c r="EF80" s="17"/>
      <c r="EG80" s="17"/>
      <c r="EH80" s="17"/>
      <c r="EI80" s="17"/>
      <c r="EJ80" s="17"/>
      <c r="EK80" s="17"/>
      <c r="EL80" s="17"/>
      <c r="EM80" s="17"/>
      <c r="EN80" s="17"/>
      <c r="EO80" s="17"/>
      <c r="EP80" s="17"/>
      <c r="EQ80" s="17"/>
      <c r="ER80" s="17"/>
      <c r="ES80" s="17"/>
      <c r="ET80" s="17"/>
      <c r="EU80" s="17"/>
      <c r="EV80" s="17"/>
      <c r="EW80" s="17"/>
      <c r="EX80" s="17"/>
      <c r="EY80" s="17"/>
      <c r="EZ80" s="17"/>
      <c r="FA80" s="17"/>
      <c r="FB80" s="17"/>
      <c r="FC80" s="17"/>
      <c r="FD80" s="17"/>
      <c r="FE80" s="17"/>
      <c r="FF80" s="17"/>
      <c r="FG80" s="17"/>
      <c r="FH80" s="17"/>
      <c r="FI80" s="17"/>
      <c r="FJ80" s="17"/>
      <c r="FK80" s="17"/>
      <c r="FL80" s="17"/>
      <c r="FM80" s="17"/>
      <c r="FN80" s="18"/>
      <c r="FO80" s="18"/>
      <c r="FP80" s="18"/>
      <c r="FQ80" s="18"/>
      <c r="FR80" s="18"/>
    </row>
  </sheetData>
  <sheetProtection algorithmName="SHA-512" hashValue="plEqzJ8F0s/C1+mQZwyBtXC/PlsDBWQalOsvsDfeZ6TWqZ2Adz0x27Z6kfL8H/4D2rTjp8ySPm+2kDo791a4JQ==" saltValue="G5KIFyl1fRnYeShNjhHaOg==" spinCount="100000" sheet="1" objects="1" scenarios="1"/>
  <mergeCells count="2">
    <mergeCell ref="A9:A35"/>
    <mergeCell ref="A41:A67"/>
  </mergeCells>
  <hyperlinks>
    <hyperlink ref="A1" location="'0'!A1" display="'0'!A1"/>
  </hyperlinks>
  <pageMargins left="0.7" right="0.7" top="0.75" bottom="0.75" header="0.3" footer="0.3"/>
  <pageSetup paperSize="9" orientation="portrait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0</vt:lpstr>
      <vt:lpstr>1</vt:lpstr>
    </vt:vector>
  </TitlesOfParts>
  <Company>National Bank of Ukraine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UserNBU</dc:creator>
  <cp:lastModifiedBy>Федоренко Марина Василівна</cp:lastModifiedBy>
  <cp:lastPrinted>2016-01-19T09:23:16Z</cp:lastPrinted>
  <dcterms:created xsi:type="dcterms:W3CDTF">2008-08-15T07:59:50Z</dcterms:created>
  <dcterms:modified xsi:type="dcterms:W3CDTF">2023-04-20T07:29:50Z</dcterms:modified>
</cp:coreProperties>
</file>